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MAD" sheetId="1" r:id="rId1"/>
    <sheet name="прогноз F4ACPRO" sheetId="2" r:id="rId2"/>
    <sheet name="Novo Forecast" sheetId="3" r:id="rId3"/>
    <sheet name="Бесплатное обучение по BI" sheetId="4" r:id="rId4"/>
  </sheets>
  <definedNames/>
  <calcPr fullCalcOnLoad="1"/>
</workbook>
</file>

<file path=xl/sharedStrings.xml><?xml version="1.0" encoding="utf-8"?>
<sst xmlns="http://schemas.openxmlformats.org/spreadsheetml/2006/main" count="53" uniqueCount="51">
  <si>
    <t>Объем продаж руб.:</t>
  </si>
  <si>
    <r>
      <t>2.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</rPr>
      <t>Разность между значениями ряда и средними значениями к 4-м месяцам (пункт 1);</t>
    </r>
  </si>
  <si>
    <r>
      <t>1.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</rPr>
      <t>Скользящую среднюю к 4-м месяцам</t>
    </r>
  </si>
  <si>
    <t>3. Усредним разность ряда и средней для каждого месяца получим сезонность в абсолютной величание - аддитивную сезонность;</t>
  </si>
  <si>
    <t>4. Продлим значения ряда с помощью скользящей средней к 4-м месяцам и скорректируем её аддитивной сезонностью.</t>
  </si>
  <si>
    <t>www.4analytics.ru</t>
  </si>
  <si>
    <t>t</t>
  </si>
  <si>
    <t>t - для сезонности - номера месяцев</t>
  </si>
  <si>
    <t>5. Модель прогноза для каждого момента времени t</t>
  </si>
  <si>
    <t>6. Ошибка прогноза</t>
  </si>
  <si>
    <t>7. Ошибка по модулю</t>
  </si>
  <si>
    <t>"Логарифмического тренда с сезонностью"</t>
  </si>
  <si>
    <t>Модель скользящей средней к 4-м месяцам</t>
  </si>
  <si>
    <t>1. Рассчитаем значения логарифмического тренда:</t>
  </si>
  <si>
    <t>2. Рассчитываем отклонения объемов продаж от тренда</t>
  </si>
  <si>
    <t>3. Среднее отклонение для каждого месяца</t>
  </si>
  <si>
    <t>4. Нормирующий коэффициент:</t>
  </si>
  <si>
    <t>5. Сезонность</t>
  </si>
  <si>
    <t>6. Модель прогноза для каждого момента времени t</t>
  </si>
  <si>
    <t>7. Ошибка прогноза</t>
  </si>
  <si>
    <t>8. Среднее абсолютное отклонение</t>
  </si>
  <si>
    <t>8. Ошибка по модулю</t>
  </si>
  <si>
    <t>9. Среднее абсолютное отклонение</t>
  </si>
  <si>
    <t>Разница ошибок - экономия в месяц руб.:</t>
  </si>
  <si>
    <t>Экономия оборотных средств в год руб.:</t>
  </si>
  <si>
    <t>Сумма прогнозных значений</t>
  </si>
  <si>
    <t>К предыдущему периоду</t>
  </si>
  <si>
    <t>MAD</t>
  </si>
  <si>
    <t>Модель</t>
  </si>
  <si>
    <t>Средняя за 2 предыдущих периода + Сезонность относительно средней в абсолютной величине</t>
  </si>
  <si>
    <t>Ошибка модели Forecast4AC PRO:</t>
  </si>
  <si>
    <t>Экономия оборотных средств Forecast4AC PRO относительно модели скользящей к 4-м месяцам в год руб.:</t>
  </si>
  <si>
    <t>Экономия оборотных средств Forecast4AC PRO относительно модели Логарифмический тренд с сезонностью в год руб.:</t>
  </si>
  <si>
    <t>Novo Forecast - быстрый и легкий способ 
расчета точного прогноза продаж в MS Excel</t>
  </si>
  <si>
    <r>
      <rPr>
        <b/>
        <sz val="12"/>
        <color indexed="63"/>
        <rFont val="Arial Unicode MS"/>
        <family val="2"/>
      </rPr>
      <t>Автоматически</t>
    </r>
    <r>
      <rPr>
        <sz val="12"/>
        <color indexed="63"/>
        <rFont val="Arial Unicode MS"/>
        <family val="2"/>
      </rPr>
      <t xml:space="preserve"> подберет модель прогноза из более чем 1 000 комбинаций</t>
    </r>
  </si>
  <si>
    <r>
      <t>Сделает </t>
    </r>
    <r>
      <rPr>
        <b/>
        <sz val="12"/>
        <color indexed="63"/>
        <rFont val="Arial Unicode MS"/>
        <family val="2"/>
      </rPr>
      <t>прогноз по дням, месяцам, кварталам</t>
    </r>
    <r>
      <rPr>
        <sz val="12"/>
        <color indexed="63"/>
        <rFont val="Arial Unicode MS"/>
        <family val="2"/>
      </rPr>
      <t> или любым другим циклам</t>
    </r>
  </si>
  <si>
    <r>
      <t xml:space="preserve">Одним нажатием </t>
    </r>
    <r>
      <rPr>
        <b/>
        <sz val="12"/>
        <color indexed="63"/>
        <rFont val="Arial Unicode MS"/>
        <family val="2"/>
      </rPr>
      <t>построит график с сезонностью, прогнозом, границами прогноза...</t>
    </r>
  </si>
  <si>
    <r>
      <t>Сформирует</t>
    </r>
    <r>
      <rPr>
        <b/>
        <sz val="12"/>
        <color indexed="63"/>
        <rFont val="Arial Unicode MS"/>
        <family val="2"/>
      </rPr>
      <t> "Dashboard" </t>
    </r>
    <r>
      <rPr>
        <sz val="12"/>
        <color indexed="63"/>
        <rFont val="Arial Unicode MS"/>
        <family val="2"/>
      </rPr>
      <t>- панель для графического анализа большого массива данных</t>
    </r>
  </si>
  <si>
    <r>
      <t>Поможет </t>
    </r>
    <r>
      <rPr>
        <b/>
        <sz val="12"/>
        <color indexed="63"/>
        <rFont val="Arial Unicode MS"/>
        <family val="2"/>
      </rPr>
      <t>подготовить данные к прогнозу</t>
    </r>
  </si>
  <si>
    <r>
      <t>Сделает </t>
    </r>
    <r>
      <rPr>
        <b/>
        <sz val="12"/>
        <color indexed="63"/>
        <rFont val="Arial Unicode MS"/>
        <family val="2"/>
      </rPr>
      <t>анализ каждого этапа</t>
    </r>
    <r>
      <rPr>
        <sz val="12"/>
        <color indexed="63"/>
        <rFont val="Arial Unicode MS"/>
        <family val="2"/>
      </rPr>
      <t xml:space="preserve"> вычисления</t>
    </r>
  </si>
  <si>
    <r>
      <t>Учтет </t>
    </r>
    <r>
      <rPr>
        <b/>
        <sz val="12"/>
        <color indexed="63"/>
        <rFont val="Arial Unicode MS"/>
        <family val="2"/>
      </rPr>
      <t>дополнительные факторы</t>
    </r>
  </si>
  <si>
    <r>
      <t xml:space="preserve">Построит </t>
    </r>
    <r>
      <rPr>
        <b/>
        <sz val="12"/>
        <color indexed="63"/>
        <rFont val="Arial Unicode MS"/>
        <family val="2"/>
      </rPr>
      <t>модели по заданным</t>
    </r>
    <r>
      <rPr>
        <sz val="12"/>
        <color indexed="63"/>
        <rFont val="Arial Unicode MS"/>
        <family val="2"/>
      </rPr>
      <t xml:space="preserve"> вами </t>
    </r>
    <r>
      <rPr>
        <b/>
        <sz val="12"/>
        <color indexed="63"/>
        <rFont val="Arial Unicode MS"/>
        <family val="2"/>
      </rPr>
      <t>формулам</t>
    </r>
  </si>
  <si>
    <t>Регистрируйтесь на сайте и скачивайте программу для прогнозирования! - Novo Forecast</t>
  </si>
  <si>
    <t>10 БЕСПЛАТНЫХ УРОКОВ ПО БИЗНЕС-АНАЛИЗУ НА QLIK SENSE</t>
  </si>
  <si>
    <r>
      <t xml:space="preserve">&gt; </t>
    </r>
    <r>
      <rPr>
        <b/>
        <sz val="12"/>
        <color indexed="63"/>
        <rFont val="Arial Unicode MS"/>
        <family val="2"/>
      </rPr>
      <t>10 бесплатных видео уроков по бизнес-анализу</t>
    </r>
  </si>
  <si>
    <t>&gt; 10 презентаций с пошаговыми инструкциями</t>
  </si>
  <si>
    <r>
      <t xml:space="preserve">&gt; </t>
    </r>
    <r>
      <rPr>
        <b/>
        <sz val="12"/>
        <color indexed="63"/>
        <rFont val="Arial Unicode MS"/>
        <family val="2"/>
      </rPr>
      <t>программа Qlik Sense - бесплатно на одного пользователя</t>
    </r>
  </si>
  <si>
    <t>&gt; Дополнительные материалы</t>
  </si>
  <si>
    <t>Зарегистрируйтесь  на сайте и начните работать с одним из лучших инструментов для бизнес-аналитики сегодня!</t>
  </si>
  <si>
    <r>
      <t>Qlik Sense –</t>
    </r>
    <r>
      <rPr>
        <b/>
        <sz val="12"/>
        <color indexed="63"/>
        <rFont val="Arial Unicode MS"/>
        <family val="2"/>
      </rPr>
      <t> революционное приложение</t>
    </r>
    <r>
      <rPr>
        <sz val="12"/>
        <color indexed="63"/>
        <rFont val="Arial Unicode MS"/>
        <family val="2"/>
      </rPr>
      <t xml:space="preserve"> для самостоятельной визуализации и исследования данных, предназначенное </t>
    </r>
    <r>
      <rPr>
        <b/>
        <sz val="12"/>
        <color indexed="63"/>
        <rFont val="Arial Unicode MS"/>
        <family val="2"/>
      </rPr>
      <t>для</t>
    </r>
    <r>
      <rPr>
        <sz val="12"/>
        <color indexed="63"/>
        <rFont val="Arial Unicode MS"/>
        <family val="2"/>
      </rPr>
      <t xml:space="preserve"> отдельных специалистов, отделов и целых </t>
    </r>
    <r>
      <rPr>
        <b/>
        <sz val="12"/>
        <color indexed="63"/>
        <rFont val="Arial Unicode MS"/>
        <family val="2"/>
      </rPr>
      <t>предприятий</t>
    </r>
    <r>
      <rPr>
        <sz val="12"/>
        <color indexed="63"/>
        <rFont val="Arial Unicode MS"/>
        <family val="2"/>
      </rPr>
      <t>.</t>
    </r>
  </si>
  <si>
    <r>
      <t xml:space="preserve">Qlik Sense позволяет </t>
    </r>
    <r>
      <rPr>
        <b/>
        <sz val="12"/>
        <color indexed="63"/>
        <rFont val="Arial Unicode MS"/>
        <family val="2"/>
      </rPr>
      <t>связывать данные из разных источников</t>
    </r>
    <r>
      <rPr>
        <sz val="12"/>
        <color indexed="63"/>
        <rFont val="Arial Unicode MS"/>
        <family val="2"/>
      </rPr>
      <t>, быстро создавать отчеты и визуальные представления, моментально рассчитывать показатели, глубоко исследовать данные, </t>
    </r>
    <r>
      <rPr>
        <b/>
        <sz val="12"/>
        <color indexed="63"/>
        <rFont val="Arial Unicode MS"/>
        <family val="2"/>
      </rPr>
      <t>мгновенно выявлять взаимосвязи</t>
    </r>
    <r>
      <rPr>
        <sz val="12"/>
        <color indexed="63"/>
        <rFont val="Arial Unicode MS"/>
        <family val="2"/>
      </rPr>
      <t xml:space="preserve"> и рассматривать возможности с любой точки зрения.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</si>
</sst>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000_р_._-;\-* #,##0.0000_р_._-;_-* &quot;-&quot;??_р_._-;_-@_-"/>
    <numFmt numFmtId="174" formatCode="#,##0.00_ ;[Red]\-#,##0.00\ 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25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 val="single"/>
      <sz val="16"/>
      <color indexed="9"/>
      <name val="Arial Unicode MS"/>
      <family val="2"/>
    </font>
    <font>
      <sz val="11"/>
      <color indexed="8"/>
      <name val="Arial Unicode MS"/>
      <family val="2"/>
    </font>
    <font>
      <b/>
      <sz val="18"/>
      <color indexed="63"/>
      <name val="Arial Unicode MS"/>
      <family val="2"/>
    </font>
    <font>
      <b/>
      <u val="single"/>
      <sz val="12"/>
      <color indexed="9"/>
      <name val="Arial Unicode MS"/>
      <family val="2"/>
    </font>
    <font>
      <sz val="11"/>
      <color indexed="22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b/>
      <sz val="25"/>
      <color theme="1" tint="0.24998000264167786"/>
      <name val="Arial Unicode MS"/>
      <family val="2"/>
    </font>
    <font>
      <sz val="12"/>
      <color theme="1" tint="0.24998000264167786"/>
      <name val="Arial Unicode MS"/>
      <family val="2"/>
    </font>
    <font>
      <b/>
      <u val="single"/>
      <sz val="16"/>
      <color theme="0"/>
      <name val="Arial Unicode MS"/>
      <family val="2"/>
    </font>
    <font>
      <sz val="11"/>
      <color theme="1"/>
      <name val="Arial Unicode MS"/>
      <family val="2"/>
    </font>
    <font>
      <b/>
      <sz val="18"/>
      <color theme="1" tint="0.15000000596046448"/>
      <name val="Arial Unicode MS"/>
      <family val="2"/>
    </font>
    <font>
      <b/>
      <u val="single"/>
      <sz val="12"/>
      <color theme="0"/>
      <name val="Arial Unicode MS"/>
      <family val="2"/>
    </font>
    <font>
      <sz val="11"/>
      <color theme="0" tint="-0.1499900072813034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 vertical="center" wrapText="1" shrinkToFit="1"/>
    </xf>
    <xf numFmtId="0" fontId="35" fillId="0" borderId="0" xfId="42" applyAlignment="1" applyProtection="1">
      <alignment/>
      <protection/>
    </xf>
    <xf numFmtId="0" fontId="0" fillId="0" borderId="0" xfId="0" applyAlignment="1">
      <alignment horizontal="right"/>
    </xf>
    <xf numFmtId="14" fontId="4" fillId="33" borderId="10" xfId="0" applyNumberFormat="1" applyFont="1" applyFill="1" applyBorder="1" applyAlignment="1">
      <alignment horizontal="left" vertical="top" wrapText="1"/>
    </xf>
    <xf numFmtId="172" fontId="0" fillId="0" borderId="0" xfId="61" applyNumberFormat="1" applyFont="1" applyAlignment="1">
      <alignment/>
    </xf>
    <xf numFmtId="0" fontId="47" fillId="0" borderId="0" xfId="0" applyFont="1" applyAlignment="1">
      <alignment horizontal="left" vertical="center"/>
    </xf>
    <xf numFmtId="0" fontId="49" fillId="34" borderId="0" xfId="0" applyFont="1" applyFill="1" applyAlignment="1">
      <alignment horizontal="left" vertical="center" wrapText="1" shrinkToFit="1"/>
    </xf>
    <xf numFmtId="0" fontId="49" fillId="33" borderId="0" xfId="0" applyFont="1" applyFill="1" applyAlignment="1">
      <alignment/>
    </xf>
    <xf numFmtId="171" fontId="0" fillId="0" borderId="0" xfId="61" applyNumberFormat="1" applyFont="1" applyAlignment="1">
      <alignment/>
    </xf>
    <xf numFmtId="171" fontId="0" fillId="0" borderId="0" xfId="0" applyNumberFormat="1" applyAlignment="1">
      <alignment/>
    </xf>
    <xf numFmtId="173" fontId="0" fillId="0" borderId="0" xfId="0" applyNumberFormat="1" applyAlignment="1">
      <alignment/>
    </xf>
    <xf numFmtId="171" fontId="0" fillId="0" borderId="0" xfId="61" applyFont="1" applyAlignment="1">
      <alignment/>
    </xf>
    <xf numFmtId="9" fontId="0" fillId="0" borderId="0" xfId="58" applyFont="1" applyAlignment="1">
      <alignment/>
    </xf>
    <xf numFmtId="174" fontId="0" fillId="0" borderId="0" xfId="0" applyNumberFormat="1" applyAlignment="1">
      <alignment/>
    </xf>
    <xf numFmtId="0" fontId="0" fillId="35" borderId="0" xfId="0" applyFill="1" applyAlignment="1">
      <alignment horizontal="left" vertical="center" wrapText="1" shrinkToFit="1"/>
    </xf>
    <xf numFmtId="172" fontId="0" fillId="35" borderId="0" xfId="61" applyNumberFormat="1" applyFont="1" applyFill="1" applyAlignment="1">
      <alignment/>
    </xf>
    <xf numFmtId="0" fontId="0" fillId="0" borderId="11" xfId="0" applyBorder="1" applyAlignment="1">
      <alignment horizontal="left" vertical="center" wrapText="1" shrinkToFit="1"/>
    </xf>
    <xf numFmtId="172" fontId="0" fillId="0" borderId="12" xfId="0" applyNumberFormat="1" applyBorder="1" applyAlignment="1">
      <alignment/>
    </xf>
    <xf numFmtId="0" fontId="50" fillId="0" borderId="0" xfId="43" applyFont="1" applyAlignment="1" applyProtection="1">
      <alignment vertical="center" wrapText="1"/>
      <protection/>
    </xf>
    <xf numFmtId="0" fontId="35" fillId="6" borderId="0" xfId="43" applyFont="1" applyFill="1" applyAlignment="1" applyProtection="1">
      <alignment/>
      <protection/>
    </xf>
    <xf numFmtId="0" fontId="51" fillId="6" borderId="0" xfId="43" applyFont="1" applyFill="1" applyAlignment="1" applyProtection="1">
      <alignment horizontal="left" wrapText="1" indent="1"/>
      <protection/>
    </xf>
    <xf numFmtId="0" fontId="51" fillId="0" borderId="0" xfId="0" applyFont="1" applyAlignment="1">
      <alignment/>
    </xf>
    <xf numFmtId="0" fontId="52" fillId="36" borderId="0" xfId="43" applyFont="1" applyFill="1" applyAlignment="1" applyProtection="1">
      <alignment horizontal="center" vertical="center"/>
      <protection/>
    </xf>
    <xf numFmtId="0" fontId="53" fillId="37" borderId="0" xfId="0" applyFont="1" applyFill="1" applyAlignment="1">
      <alignment/>
    </xf>
    <xf numFmtId="0" fontId="54" fillId="38" borderId="0" xfId="43" applyFont="1" applyFill="1" applyAlignment="1" applyProtection="1">
      <alignment horizontal="center" vertical="center"/>
      <protection/>
    </xf>
    <xf numFmtId="0" fontId="51" fillId="37" borderId="0" xfId="43" applyFont="1" applyFill="1" applyAlignment="1" applyProtection="1">
      <alignment horizontal="left" wrapText="1" indent="1"/>
      <protection/>
    </xf>
    <xf numFmtId="0" fontId="51" fillId="37" borderId="0" xfId="0" applyFont="1" applyFill="1" applyAlignment="1">
      <alignment/>
    </xf>
    <xf numFmtId="0" fontId="55" fillId="39" borderId="0" xfId="43" applyFont="1" applyFill="1" applyAlignment="1" applyProtection="1">
      <alignment horizontal="center" vertical="center"/>
      <protection/>
    </xf>
    <xf numFmtId="0" fontId="51" fillId="37" borderId="0" xfId="43" applyFont="1" applyFill="1" applyAlignment="1" applyProtection="1">
      <alignment horizontal="left" vertical="center" wrapText="1" indent="1"/>
      <protection/>
    </xf>
    <xf numFmtId="0" fontId="56" fillId="40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ovoforecast.com/" TargetMode="External" /><Relationship Id="rId3" Type="http://schemas.openxmlformats.org/officeDocument/2006/relationships/hyperlink" Target="http://novoforecast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7200900</xdr:colOff>
      <xdr:row>0</xdr:row>
      <xdr:rowOff>295275</xdr:rowOff>
    </xdr:from>
    <xdr:to>
      <xdr:col>1</xdr:col>
      <xdr:colOff>85725</xdr:colOff>
      <xdr:row>10</xdr:row>
      <xdr:rowOff>114300</xdr:rowOff>
    </xdr:to>
    <xdr:pic>
      <xdr:nvPicPr>
        <xdr:cNvPr id="1" name="Рисунок 1" descr="Рисунок1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95275"/>
          <a:ext cx="26289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6896100</xdr:colOff>
      <xdr:row>2</xdr:row>
      <xdr:rowOff>171450</xdr:rowOff>
    </xdr:from>
    <xdr:to>
      <xdr:col>0</xdr:col>
      <xdr:colOff>9077325</xdr:colOff>
      <xdr:row>7</xdr:row>
      <xdr:rowOff>333375</xdr:rowOff>
    </xdr:to>
    <xdr:pic>
      <xdr:nvPicPr>
        <xdr:cNvPr id="1" name="Рисунок 1" descr="qlik_sense_ban.jpg">
          <a:hlinkClick r:id="rId3"/>
        </xdr:cNvPr>
        <xdr:cNvPicPr preferRelativeResize="1">
          <a:picLocks noChangeAspect="1"/>
        </xdr:cNvPicPr>
      </xdr:nvPicPr>
      <xdr:blipFill>
        <a:blip r:embed="rId1"/>
        <a:srcRect l="6794" t="30300" b="6210"/>
        <a:stretch>
          <a:fillRect/>
        </a:stretch>
      </xdr:blipFill>
      <xdr:spPr>
        <a:xfrm>
          <a:off x="6896100" y="762000"/>
          <a:ext cx="2181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forecast.com/" TargetMode="External" /><Relationship Id="rId2" Type="http://schemas.openxmlformats.org/officeDocument/2006/relationships/hyperlink" Target="http://novoforecas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raschet-prognoza-na-zakaz/qlik-sense-10-video-urokov.html" TargetMode="External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Relationship Id="rId4" Type="http://schemas.openxmlformats.org/officeDocument/2006/relationships/hyperlink" Target="http://www.4analytics.ru/raschet-prognoza-na-zakaz/qlik-sense-10-video-urokov.html" TargetMode="External" /><Relationship Id="rId5" Type="http://schemas.openxmlformats.org/officeDocument/2006/relationships/hyperlink" Target="http://www.4analytics.ru/raschet-prognoza-na-zakaz/qlik-sense-10-video-urokov.html" TargetMode="External" /><Relationship Id="rId6" Type="http://schemas.openxmlformats.org/officeDocument/2006/relationships/hyperlink" Target="http://www.4analytics.ru/raschet-prognoza-na-zakaz/qlik-sense-10-video-urokov.html" TargetMode="External" /><Relationship Id="rId7" Type="http://schemas.openxmlformats.org/officeDocument/2006/relationships/hyperlink" Target="http://www.4analytics.ru/qlik-sense/qlik-sense.html" TargetMode="External" /><Relationship Id="rId8" Type="http://schemas.openxmlformats.org/officeDocument/2006/relationships/hyperlink" Target="http://www.4analytics.ru/qlik-sense/qlik-sense.html" TargetMode="External" /><Relationship Id="rId9" Type="http://schemas.openxmlformats.org/officeDocument/2006/relationships/hyperlink" Target="http://www.4analytics.ru/raschet-prognoza-na-zakaz/qlik-sense-10-video-urokov.html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8"/>
  <sheetViews>
    <sheetView tabSelected="1"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4" sqref="C14"/>
    </sheetView>
  </sheetViews>
  <sheetFormatPr defaultColWidth="9.140625" defaultRowHeight="15"/>
  <cols>
    <col min="1" max="1" width="17.7109375" style="0" bestFit="1" customWidth="1"/>
    <col min="2" max="2" width="0.2890625" style="0" customWidth="1"/>
    <col min="3" max="3" width="55.7109375" style="0" customWidth="1"/>
    <col min="4" max="4" width="17.7109375" style="0" bestFit="1" customWidth="1"/>
    <col min="5" max="51" width="12.7109375" style="0" bestFit="1" customWidth="1"/>
    <col min="52" max="52" width="16.00390625" style="0" customWidth="1"/>
    <col min="53" max="63" width="12.7109375" style="0" bestFit="1" customWidth="1"/>
  </cols>
  <sheetData>
    <row r="1" ht="15">
      <c r="AZ1" s="8" t="s">
        <v>4</v>
      </c>
    </row>
    <row r="2" spans="3:51" ht="15.75" customHeight="1">
      <c r="C2" s="5" t="s">
        <v>6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v>21</v>
      </c>
      <c r="Y2">
        <v>22</v>
      </c>
      <c r="Z2">
        <v>23</v>
      </c>
      <c r="AA2">
        <v>24</v>
      </c>
      <c r="AB2">
        <v>25</v>
      </c>
      <c r="AC2">
        <v>26</v>
      </c>
      <c r="AD2">
        <v>27</v>
      </c>
      <c r="AE2">
        <v>28</v>
      </c>
      <c r="AF2">
        <v>29</v>
      </c>
      <c r="AG2">
        <v>30</v>
      </c>
      <c r="AH2">
        <v>31</v>
      </c>
      <c r="AI2">
        <v>32</v>
      </c>
      <c r="AJ2">
        <v>33</v>
      </c>
      <c r="AK2">
        <v>34</v>
      </c>
      <c r="AL2">
        <v>35</v>
      </c>
      <c r="AM2">
        <v>36</v>
      </c>
      <c r="AN2">
        <v>37</v>
      </c>
      <c r="AO2">
        <v>38</v>
      </c>
      <c r="AP2">
        <v>39</v>
      </c>
      <c r="AQ2">
        <v>40</v>
      </c>
      <c r="AR2">
        <v>41</v>
      </c>
      <c r="AS2">
        <v>42</v>
      </c>
      <c r="AT2">
        <v>43</v>
      </c>
      <c r="AU2">
        <v>44</v>
      </c>
      <c r="AV2">
        <v>45</v>
      </c>
      <c r="AW2">
        <v>46</v>
      </c>
      <c r="AX2">
        <v>47</v>
      </c>
      <c r="AY2">
        <v>48</v>
      </c>
    </row>
    <row r="3" spans="1:63" ht="15">
      <c r="A3" s="4" t="s">
        <v>5</v>
      </c>
      <c r="C3" s="1"/>
      <c r="D3" s="6">
        <v>40179</v>
      </c>
      <c r="E3" s="6">
        <v>40210</v>
      </c>
      <c r="F3" s="6">
        <v>40238</v>
      </c>
      <c r="G3" s="6">
        <v>40269</v>
      </c>
      <c r="H3" s="6">
        <v>40299</v>
      </c>
      <c r="I3" s="6">
        <v>40330</v>
      </c>
      <c r="J3" s="6">
        <v>40360</v>
      </c>
      <c r="K3" s="6">
        <v>40391</v>
      </c>
      <c r="L3" s="6">
        <v>40422</v>
      </c>
      <c r="M3" s="6">
        <v>40452</v>
      </c>
      <c r="N3" s="6">
        <v>40483</v>
      </c>
      <c r="O3" s="6">
        <v>40513</v>
      </c>
      <c r="P3" s="6">
        <v>40544</v>
      </c>
      <c r="Q3" s="6">
        <v>40575</v>
      </c>
      <c r="R3" s="6">
        <v>40603</v>
      </c>
      <c r="S3" s="6">
        <v>40634</v>
      </c>
      <c r="T3" s="6">
        <v>40664</v>
      </c>
      <c r="U3" s="6">
        <v>40695</v>
      </c>
      <c r="V3" s="6">
        <v>40725</v>
      </c>
      <c r="W3" s="6">
        <v>40756</v>
      </c>
      <c r="X3" s="6">
        <v>40787</v>
      </c>
      <c r="Y3" s="6">
        <v>40817</v>
      </c>
      <c r="Z3" s="6">
        <v>40848</v>
      </c>
      <c r="AA3" s="6">
        <v>40878</v>
      </c>
      <c r="AB3" s="6">
        <v>40909</v>
      </c>
      <c r="AC3" s="6">
        <v>40940</v>
      </c>
      <c r="AD3" s="6">
        <v>40969</v>
      </c>
      <c r="AE3" s="6">
        <v>41000</v>
      </c>
      <c r="AF3" s="6">
        <v>41030</v>
      </c>
      <c r="AG3" s="6">
        <v>41061</v>
      </c>
      <c r="AH3" s="6">
        <v>41091</v>
      </c>
      <c r="AI3" s="6">
        <v>41122</v>
      </c>
      <c r="AJ3" s="6">
        <v>41153</v>
      </c>
      <c r="AK3" s="6">
        <v>41183</v>
      </c>
      <c r="AL3" s="6">
        <v>41214</v>
      </c>
      <c r="AM3" s="6">
        <v>41244</v>
      </c>
      <c r="AN3" s="6">
        <v>41275</v>
      </c>
      <c r="AO3" s="6">
        <v>41306</v>
      </c>
      <c r="AP3" s="6">
        <v>41334</v>
      </c>
      <c r="AQ3" s="6">
        <v>41365</v>
      </c>
      <c r="AR3" s="6">
        <v>41395</v>
      </c>
      <c r="AS3" s="6">
        <v>41426</v>
      </c>
      <c r="AT3" s="6">
        <v>41456</v>
      </c>
      <c r="AU3" s="6">
        <v>41487</v>
      </c>
      <c r="AV3" s="6">
        <v>41518</v>
      </c>
      <c r="AW3" s="6">
        <v>41548</v>
      </c>
      <c r="AX3" s="6">
        <v>41579</v>
      </c>
      <c r="AY3" s="6">
        <v>41609</v>
      </c>
      <c r="AZ3">
        <v>1</v>
      </c>
      <c r="BA3">
        <v>2</v>
      </c>
      <c r="BB3">
        <v>3</v>
      </c>
      <c r="BC3">
        <v>4</v>
      </c>
      <c r="BD3">
        <v>5</v>
      </c>
      <c r="BE3">
        <v>6</v>
      </c>
      <c r="BF3">
        <v>7</v>
      </c>
      <c r="BG3">
        <v>8</v>
      </c>
      <c r="BH3">
        <v>9</v>
      </c>
      <c r="BI3">
        <v>10</v>
      </c>
      <c r="BJ3">
        <v>11</v>
      </c>
      <c r="BK3">
        <v>12</v>
      </c>
    </row>
    <row r="4" spans="3:63" ht="15">
      <c r="C4" t="s">
        <v>0</v>
      </c>
      <c r="D4" s="2">
        <v>2245414.881</v>
      </c>
      <c r="E4" s="2">
        <v>2105495.488</v>
      </c>
      <c r="F4" s="2">
        <v>2420493.555</v>
      </c>
      <c r="G4" s="2">
        <v>2172852.722</v>
      </c>
      <c r="H4" s="2">
        <v>2337943.0209999997</v>
      </c>
      <c r="I4" s="2">
        <v>2233702.784</v>
      </c>
      <c r="J4" s="2">
        <v>2232961.028</v>
      </c>
      <c r="K4" s="2">
        <v>2283560.98</v>
      </c>
      <c r="L4" s="2">
        <v>2492066.007</v>
      </c>
      <c r="M4" s="2">
        <v>2581734.6879999996</v>
      </c>
      <c r="N4" s="2">
        <v>2456642.224</v>
      </c>
      <c r="O4" s="2">
        <v>2559577.3060000003</v>
      </c>
      <c r="P4" s="2">
        <v>2317088.682</v>
      </c>
      <c r="Q4" s="2">
        <v>2280250.4880000004</v>
      </c>
      <c r="R4" s="2">
        <v>2463826.772</v>
      </c>
      <c r="S4" s="2">
        <v>2246148.5419999994</v>
      </c>
      <c r="T4" s="2">
        <v>2403862.4519999996</v>
      </c>
      <c r="U4" s="2">
        <v>2358019.1759999995</v>
      </c>
      <c r="V4" s="2">
        <v>2282085.6939999997</v>
      </c>
      <c r="W4" s="2">
        <v>2366919.9529999997</v>
      </c>
      <c r="X4" s="2">
        <v>2346436.486</v>
      </c>
      <c r="Y4" s="2">
        <v>2427370.335</v>
      </c>
      <c r="Z4" s="2">
        <v>2262180.346</v>
      </c>
      <c r="AA4" s="2">
        <v>2390022.5990000004</v>
      </c>
      <c r="AB4" s="2">
        <v>2123206.2569999993</v>
      </c>
      <c r="AC4" s="2">
        <v>2057444.3339999996</v>
      </c>
      <c r="AD4" s="2">
        <v>2251577.436</v>
      </c>
      <c r="AE4" s="2">
        <v>1981011.4229999995</v>
      </c>
      <c r="AF4" s="2">
        <v>2280875.035</v>
      </c>
      <c r="AG4" s="2">
        <v>2120995.2870000005</v>
      </c>
      <c r="AH4" s="2">
        <v>2182748.437</v>
      </c>
      <c r="AI4" s="2">
        <v>2229598.485999999</v>
      </c>
      <c r="AJ4" s="2">
        <v>2313897.992</v>
      </c>
      <c r="AK4" s="2">
        <v>2388674.051</v>
      </c>
      <c r="AL4" s="2">
        <v>2258294.898</v>
      </c>
      <c r="AM4" s="2">
        <v>2376048.4749999996</v>
      </c>
      <c r="AN4" s="2">
        <v>2091576.2199999997</v>
      </c>
      <c r="AO4" s="2">
        <v>1999736.0540000002</v>
      </c>
      <c r="AP4" s="2">
        <v>2140428.0830000006</v>
      </c>
      <c r="AQ4" s="2">
        <v>2235928.2939999993</v>
      </c>
      <c r="AR4" s="2">
        <v>2141958.416</v>
      </c>
      <c r="AS4" s="2">
        <v>2171973.8880000003</v>
      </c>
      <c r="AT4" s="2">
        <v>2204614.676</v>
      </c>
      <c r="AU4" s="2">
        <v>2187433.7350000003</v>
      </c>
      <c r="AV4" s="2">
        <v>2145716.501</v>
      </c>
      <c r="AW4" s="2">
        <v>2295434.818</v>
      </c>
      <c r="AX4" s="2">
        <v>2093943.9069999997</v>
      </c>
      <c r="AY4" s="2">
        <v>2183622.303</v>
      </c>
      <c r="AZ4" s="2">
        <f>AVERAGE(AV4:AY4)+HLOOKUP(AZ3,$D$8:$O$9,2,0)</f>
        <v>2009338.0840624995</v>
      </c>
      <c r="BA4" s="2">
        <f aca="true" t="shared" si="0" ref="BA4:BK4">AVERAGE(AW4:AZ4)+HLOOKUP(BA3,$D$8:$O$9,2,0)</f>
        <v>1965416.4919531248</v>
      </c>
      <c r="BB4" s="2">
        <f t="shared" si="0"/>
        <v>2078784.0265664062</v>
      </c>
      <c r="BC4" s="2">
        <f t="shared" si="0"/>
        <v>1984388.3720205072</v>
      </c>
      <c r="BD4" s="2">
        <f t="shared" si="0"/>
        <v>2104861.522713134</v>
      </c>
      <c r="BE4" s="2">
        <f t="shared" si="0"/>
        <v>2034545.8798757934</v>
      </c>
      <c r="BF4" s="2">
        <f t="shared" si="0"/>
        <v>2028647.6036689603</v>
      </c>
      <c r="BG4" s="2">
        <f t="shared" si="0"/>
        <v>2080759.0783820986</v>
      </c>
      <c r="BH4" s="2">
        <f t="shared" si="0"/>
        <v>2135529.452159997</v>
      </c>
      <c r="BI4" s="2">
        <f t="shared" si="0"/>
        <v>2233628.2821467128</v>
      </c>
      <c r="BJ4" s="2">
        <f t="shared" si="0"/>
        <v>2077328.0811519423</v>
      </c>
      <c r="BK4" s="2">
        <f t="shared" si="0"/>
        <v>2188509.806272688</v>
      </c>
    </row>
    <row r="5" ht="15">
      <c r="C5" s="10" t="s">
        <v>12</v>
      </c>
    </row>
    <row r="6" spans="3:51" ht="15">
      <c r="C6" s="3" t="s">
        <v>2</v>
      </c>
      <c r="H6" s="2">
        <f>AVERAGE(D4:G4)</f>
        <v>2236064.1615000004</v>
      </c>
      <c r="I6" s="2">
        <f aca="true" t="shared" si="1" ref="I6:AY6">AVERAGE(E4:H4)</f>
        <v>2259196.1964999996</v>
      </c>
      <c r="J6" s="2">
        <f t="shared" si="1"/>
        <v>2291248.0205</v>
      </c>
      <c r="K6" s="2">
        <f t="shared" si="1"/>
        <v>2244364.88875</v>
      </c>
      <c r="L6" s="2">
        <f t="shared" si="1"/>
        <v>2272041.95325</v>
      </c>
      <c r="M6" s="2">
        <f t="shared" si="1"/>
        <v>2310572.6997499997</v>
      </c>
      <c r="N6" s="2">
        <f t="shared" si="1"/>
        <v>2397580.67575</v>
      </c>
      <c r="O6" s="2">
        <f t="shared" si="1"/>
        <v>2453500.9747499996</v>
      </c>
      <c r="P6" s="2">
        <f t="shared" si="1"/>
        <v>2522505.05625</v>
      </c>
      <c r="Q6" s="2">
        <f t="shared" si="1"/>
        <v>2478760.725</v>
      </c>
      <c r="R6" s="2">
        <f t="shared" si="1"/>
        <v>2403389.6750000003</v>
      </c>
      <c r="S6" s="2">
        <f t="shared" si="1"/>
        <v>2405185.812</v>
      </c>
      <c r="T6" s="2">
        <f t="shared" si="1"/>
        <v>2326828.621</v>
      </c>
      <c r="U6" s="2">
        <f t="shared" si="1"/>
        <v>2348522.0634999997</v>
      </c>
      <c r="V6" s="2">
        <f t="shared" si="1"/>
        <v>2367964.2354999995</v>
      </c>
      <c r="W6" s="2">
        <f t="shared" si="1"/>
        <v>2322528.9659999995</v>
      </c>
      <c r="X6" s="2">
        <f t="shared" si="1"/>
        <v>2352721.8187499996</v>
      </c>
      <c r="Y6" s="2">
        <f t="shared" si="1"/>
        <v>2338365.3272499996</v>
      </c>
      <c r="Z6" s="2">
        <f t="shared" si="1"/>
        <v>2355703.1169999996</v>
      </c>
      <c r="AA6" s="2">
        <f t="shared" si="1"/>
        <v>2350726.78</v>
      </c>
      <c r="AB6" s="2">
        <f t="shared" si="1"/>
        <v>2356502.4415</v>
      </c>
      <c r="AC6" s="2">
        <f t="shared" si="1"/>
        <v>2300694.88425</v>
      </c>
      <c r="AD6" s="2">
        <f t="shared" si="1"/>
        <v>2208213.3839999996</v>
      </c>
      <c r="AE6" s="2">
        <f t="shared" si="1"/>
        <v>2205562.6565</v>
      </c>
      <c r="AF6" s="2">
        <f t="shared" si="1"/>
        <v>2103309.8625</v>
      </c>
      <c r="AG6" s="2">
        <f t="shared" si="1"/>
        <v>2142727.057</v>
      </c>
      <c r="AH6" s="2">
        <f t="shared" si="1"/>
        <v>2158614.79525</v>
      </c>
      <c r="AI6" s="2">
        <f t="shared" si="1"/>
        <v>2141407.5455</v>
      </c>
      <c r="AJ6" s="2">
        <f t="shared" si="1"/>
        <v>2203554.31125</v>
      </c>
      <c r="AK6" s="2">
        <f t="shared" si="1"/>
        <v>2211810.0505</v>
      </c>
      <c r="AL6" s="2">
        <f t="shared" si="1"/>
        <v>2278729.7414999995</v>
      </c>
      <c r="AM6" s="2">
        <f t="shared" si="1"/>
        <v>2297616.35675</v>
      </c>
      <c r="AN6" s="2">
        <f t="shared" si="1"/>
        <v>2334228.854</v>
      </c>
      <c r="AO6" s="2">
        <f t="shared" si="1"/>
        <v>2278648.411</v>
      </c>
      <c r="AP6" s="2">
        <f t="shared" si="1"/>
        <v>2181413.91175</v>
      </c>
      <c r="AQ6" s="2">
        <f t="shared" si="1"/>
        <v>2151947.208</v>
      </c>
      <c r="AR6" s="2">
        <f t="shared" si="1"/>
        <v>2116917.16275</v>
      </c>
      <c r="AS6" s="2">
        <f t="shared" si="1"/>
        <v>2129512.71175</v>
      </c>
      <c r="AT6" s="2">
        <f t="shared" si="1"/>
        <v>2172572.1702500004</v>
      </c>
      <c r="AU6" s="2">
        <f t="shared" si="1"/>
        <v>2188618.8185</v>
      </c>
      <c r="AV6" s="2">
        <f t="shared" si="1"/>
        <v>2176495.17875</v>
      </c>
      <c r="AW6" s="2">
        <f t="shared" si="1"/>
        <v>2177434.7</v>
      </c>
      <c r="AX6" s="2">
        <f t="shared" si="1"/>
        <v>2208299.9325</v>
      </c>
      <c r="AY6" s="2">
        <f t="shared" si="1"/>
        <v>2180632.24025</v>
      </c>
    </row>
    <row r="7" spans="3:51" ht="30">
      <c r="C7" s="3" t="s">
        <v>1</v>
      </c>
      <c r="H7" s="2">
        <f>H4-H6</f>
        <v>101878.85949999932</v>
      </c>
      <c r="I7" s="2">
        <f aca="true" t="shared" si="2" ref="I7:AY7">I4-I6</f>
        <v>-25493.412499999627</v>
      </c>
      <c r="J7" s="2">
        <f t="shared" si="2"/>
        <v>-58286.99250000017</v>
      </c>
      <c r="K7" s="2">
        <f t="shared" si="2"/>
        <v>39196.091250000056</v>
      </c>
      <c r="L7" s="2">
        <f t="shared" si="2"/>
        <v>220024.05375000043</v>
      </c>
      <c r="M7" s="2">
        <f t="shared" si="2"/>
        <v>271161.98824999994</v>
      </c>
      <c r="N7" s="2">
        <f t="shared" si="2"/>
        <v>59061.54824999999</v>
      </c>
      <c r="O7" s="2">
        <f t="shared" si="2"/>
        <v>106076.33125000075</v>
      </c>
      <c r="P7" s="2">
        <f t="shared" si="2"/>
        <v>-205416.37424999988</v>
      </c>
      <c r="Q7" s="2">
        <f t="shared" si="2"/>
        <v>-198510.23699999973</v>
      </c>
      <c r="R7" s="2">
        <f t="shared" si="2"/>
        <v>60437.0969999996</v>
      </c>
      <c r="S7" s="2">
        <f t="shared" si="2"/>
        <v>-159037.27000000048</v>
      </c>
      <c r="T7" s="2">
        <f t="shared" si="2"/>
        <v>77033.83099999977</v>
      </c>
      <c r="U7" s="2">
        <f t="shared" si="2"/>
        <v>9497.112499999814</v>
      </c>
      <c r="V7" s="2">
        <f t="shared" si="2"/>
        <v>-85878.54149999982</v>
      </c>
      <c r="W7" s="2">
        <f t="shared" si="2"/>
        <v>44390.9870000002</v>
      </c>
      <c r="X7" s="2">
        <f t="shared" si="2"/>
        <v>-6285.332749999594</v>
      </c>
      <c r="Y7" s="2">
        <f t="shared" si="2"/>
        <v>89005.00775000034</v>
      </c>
      <c r="Z7" s="2">
        <f t="shared" si="2"/>
        <v>-93522.77099999972</v>
      </c>
      <c r="AA7" s="2">
        <f t="shared" si="2"/>
        <v>39295.8190000006</v>
      </c>
      <c r="AB7" s="2">
        <f t="shared" si="2"/>
        <v>-233296.1845000009</v>
      </c>
      <c r="AC7" s="2">
        <f t="shared" si="2"/>
        <v>-243250.55025000055</v>
      </c>
      <c r="AD7" s="2">
        <f t="shared" si="2"/>
        <v>43364.05200000061</v>
      </c>
      <c r="AE7" s="2">
        <f t="shared" si="2"/>
        <v>-224551.23350000056</v>
      </c>
      <c r="AF7" s="2">
        <f t="shared" si="2"/>
        <v>177565.17250000034</v>
      </c>
      <c r="AG7" s="2">
        <f t="shared" si="2"/>
        <v>-21731.769999999553</v>
      </c>
      <c r="AH7" s="2">
        <f t="shared" si="2"/>
        <v>24133.64174999995</v>
      </c>
      <c r="AI7" s="2">
        <f t="shared" si="2"/>
        <v>88190.9404999991</v>
      </c>
      <c r="AJ7" s="2">
        <f t="shared" si="2"/>
        <v>110343.68075000029</v>
      </c>
      <c r="AK7" s="2">
        <f t="shared" si="2"/>
        <v>176864.00050000008</v>
      </c>
      <c r="AL7" s="2">
        <f t="shared" si="2"/>
        <v>-20434.843499999493</v>
      </c>
      <c r="AM7" s="2">
        <f t="shared" si="2"/>
        <v>78432.11824999982</v>
      </c>
      <c r="AN7" s="2">
        <f t="shared" si="2"/>
        <v>-242652.63400000008</v>
      </c>
      <c r="AO7" s="2">
        <f t="shared" si="2"/>
        <v>-278912.3569999996</v>
      </c>
      <c r="AP7" s="2">
        <f t="shared" si="2"/>
        <v>-40985.828749999404</v>
      </c>
      <c r="AQ7" s="2">
        <f t="shared" si="2"/>
        <v>83981.0859999992</v>
      </c>
      <c r="AR7" s="2">
        <f t="shared" si="2"/>
        <v>25041.253250000067</v>
      </c>
      <c r="AS7" s="2">
        <f t="shared" si="2"/>
        <v>42461.176250000484</v>
      </c>
      <c r="AT7" s="2">
        <f t="shared" si="2"/>
        <v>32042.505749999546</v>
      </c>
      <c r="AU7" s="2">
        <f t="shared" si="2"/>
        <v>-1185.0834999997169</v>
      </c>
      <c r="AV7" s="2">
        <f t="shared" si="2"/>
        <v>-30778.6777499998</v>
      </c>
      <c r="AW7" s="2">
        <f t="shared" si="2"/>
        <v>118000.11799999978</v>
      </c>
      <c r="AX7" s="2">
        <f t="shared" si="2"/>
        <v>-114356.02550000045</v>
      </c>
      <c r="AY7" s="2">
        <f t="shared" si="2"/>
        <v>2990.062750000041</v>
      </c>
    </row>
    <row r="8" spans="3:51" ht="15">
      <c r="C8" s="3" t="s">
        <v>7</v>
      </c>
      <c r="D8">
        <f>MONTH(D3)</f>
        <v>1</v>
      </c>
      <c r="E8">
        <f aca="true" t="shared" si="3" ref="E8:AY8">MONTH(E3)</f>
        <v>2</v>
      </c>
      <c r="F8">
        <f t="shared" si="3"/>
        <v>3</v>
      </c>
      <c r="G8">
        <f t="shared" si="3"/>
        <v>4</v>
      </c>
      <c r="H8">
        <f t="shared" si="3"/>
        <v>5</v>
      </c>
      <c r="I8">
        <f t="shared" si="3"/>
        <v>6</v>
      </c>
      <c r="J8">
        <f t="shared" si="3"/>
        <v>7</v>
      </c>
      <c r="K8">
        <f t="shared" si="3"/>
        <v>8</v>
      </c>
      <c r="L8">
        <f t="shared" si="3"/>
        <v>9</v>
      </c>
      <c r="M8">
        <f t="shared" si="3"/>
        <v>10</v>
      </c>
      <c r="N8">
        <f t="shared" si="3"/>
        <v>11</v>
      </c>
      <c r="O8">
        <f t="shared" si="3"/>
        <v>12</v>
      </c>
      <c r="P8">
        <f t="shared" si="3"/>
        <v>1</v>
      </c>
      <c r="Q8">
        <f t="shared" si="3"/>
        <v>2</v>
      </c>
      <c r="R8">
        <f t="shared" si="3"/>
        <v>3</v>
      </c>
      <c r="S8">
        <f t="shared" si="3"/>
        <v>4</v>
      </c>
      <c r="T8">
        <f t="shared" si="3"/>
        <v>5</v>
      </c>
      <c r="U8">
        <f t="shared" si="3"/>
        <v>6</v>
      </c>
      <c r="V8">
        <f t="shared" si="3"/>
        <v>7</v>
      </c>
      <c r="W8">
        <f t="shared" si="3"/>
        <v>8</v>
      </c>
      <c r="X8">
        <f t="shared" si="3"/>
        <v>9</v>
      </c>
      <c r="Y8">
        <f t="shared" si="3"/>
        <v>10</v>
      </c>
      <c r="Z8">
        <f t="shared" si="3"/>
        <v>11</v>
      </c>
      <c r="AA8">
        <f t="shared" si="3"/>
        <v>12</v>
      </c>
      <c r="AB8">
        <f t="shared" si="3"/>
        <v>1</v>
      </c>
      <c r="AC8">
        <f t="shared" si="3"/>
        <v>2</v>
      </c>
      <c r="AD8">
        <f t="shared" si="3"/>
        <v>3</v>
      </c>
      <c r="AE8">
        <f t="shared" si="3"/>
        <v>4</v>
      </c>
      <c r="AF8">
        <f t="shared" si="3"/>
        <v>5</v>
      </c>
      <c r="AG8">
        <f t="shared" si="3"/>
        <v>6</v>
      </c>
      <c r="AH8">
        <f t="shared" si="3"/>
        <v>7</v>
      </c>
      <c r="AI8">
        <f t="shared" si="3"/>
        <v>8</v>
      </c>
      <c r="AJ8">
        <f t="shared" si="3"/>
        <v>9</v>
      </c>
      <c r="AK8">
        <f t="shared" si="3"/>
        <v>10</v>
      </c>
      <c r="AL8">
        <f t="shared" si="3"/>
        <v>11</v>
      </c>
      <c r="AM8">
        <f t="shared" si="3"/>
        <v>12</v>
      </c>
      <c r="AN8">
        <f t="shared" si="3"/>
        <v>1</v>
      </c>
      <c r="AO8">
        <f t="shared" si="3"/>
        <v>2</v>
      </c>
      <c r="AP8">
        <f t="shared" si="3"/>
        <v>3</v>
      </c>
      <c r="AQ8">
        <f t="shared" si="3"/>
        <v>4</v>
      </c>
      <c r="AR8">
        <f t="shared" si="3"/>
        <v>5</v>
      </c>
      <c r="AS8">
        <f t="shared" si="3"/>
        <v>6</v>
      </c>
      <c r="AT8">
        <f t="shared" si="3"/>
        <v>7</v>
      </c>
      <c r="AU8">
        <f t="shared" si="3"/>
        <v>8</v>
      </c>
      <c r="AV8">
        <f t="shared" si="3"/>
        <v>9</v>
      </c>
      <c r="AW8">
        <f t="shared" si="3"/>
        <v>10</v>
      </c>
      <c r="AX8">
        <f t="shared" si="3"/>
        <v>11</v>
      </c>
      <c r="AY8">
        <f t="shared" si="3"/>
        <v>12</v>
      </c>
    </row>
    <row r="9" spans="3:15" ht="45">
      <c r="C9" s="3" t="s">
        <v>3</v>
      </c>
      <c r="D9" s="7">
        <f>SUMIF($D$8:$AY$8,D8,$D$7:$AY$7)/COUNTIF($D$8:$AY$8,D8)</f>
        <v>-170341.29818750022</v>
      </c>
      <c r="E9" s="7">
        <f aca="true" t="shared" si="4" ref="E9:O9">SUMIF($D$8:$AY$8,E8,$D$7:$AY$7)/COUNTIF($D$8:$AY$8,E8)</f>
        <v>-180168.28606249997</v>
      </c>
      <c r="F9" s="7">
        <f t="shared" si="4"/>
        <v>15703.830062500201</v>
      </c>
      <c r="G9" s="7">
        <f t="shared" si="4"/>
        <v>-74901.85437500046</v>
      </c>
      <c r="H9" s="7">
        <f t="shared" si="4"/>
        <v>95379.77906249987</v>
      </c>
      <c r="I9" s="7">
        <f t="shared" si="4"/>
        <v>1183.2765625002794</v>
      </c>
      <c r="J9" s="7">
        <f t="shared" si="4"/>
        <v>-21997.346625000122</v>
      </c>
      <c r="K9" s="7">
        <f t="shared" si="4"/>
        <v>42648.23381249991</v>
      </c>
      <c r="L9" s="7">
        <f t="shared" si="4"/>
        <v>73325.93100000033</v>
      </c>
      <c r="M9" s="7">
        <f t="shared" si="4"/>
        <v>163757.77862500004</v>
      </c>
      <c r="N9" s="7">
        <f t="shared" si="4"/>
        <v>-42313.02293749992</v>
      </c>
      <c r="O9" s="7">
        <f t="shared" si="4"/>
        <v>56698.5828125003</v>
      </c>
    </row>
    <row r="10" spans="3:51" ht="15">
      <c r="C10" s="8" t="s">
        <v>8</v>
      </c>
      <c r="H10" s="2">
        <f>H6+HLOOKUP(H8,$D$8:$O$9,2,0)</f>
        <v>2331443.9405625</v>
      </c>
      <c r="I10" s="2">
        <f aca="true" t="shared" si="5" ref="I10:AY10">I6+HLOOKUP(I8,$D$8:$O$9,2,0)</f>
        <v>2260379.4730625</v>
      </c>
      <c r="J10" s="2">
        <f t="shared" si="5"/>
        <v>2269250.673875</v>
      </c>
      <c r="K10" s="2">
        <f t="shared" si="5"/>
        <v>2287013.1225624997</v>
      </c>
      <c r="L10" s="2">
        <f t="shared" si="5"/>
        <v>2345367.88425</v>
      </c>
      <c r="M10" s="2">
        <f t="shared" si="5"/>
        <v>2474330.478375</v>
      </c>
      <c r="N10" s="2">
        <f t="shared" si="5"/>
        <v>2355267.6528125</v>
      </c>
      <c r="O10" s="2">
        <f t="shared" si="5"/>
        <v>2510199.5575625</v>
      </c>
      <c r="P10" s="2">
        <f t="shared" si="5"/>
        <v>2352163.7580624996</v>
      </c>
      <c r="Q10" s="2">
        <f t="shared" si="5"/>
        <v>2298592.4389375</v>
      </c>
      <c r="R10" s="2">
        <f t="shared" si="5"/>
        <v>2419093.5050625005</v>
      </c>
      <c r="S10" s="2">
        <f t="shared" si="5"/>
        <v>2330283.9576249993</v>
      </c>
      <c r="T10" s="2">
        <f t="shared" si="5"/>
        <v>2422208.4000624996</v>
      </c>
      <c r="U10" s="2">
        <f t="shared" si="5"/>
        <v>2349705.3400625</v>
      </c>
      <c r="V10" s="2">
        <f t="shared" si="5"/>
        <v>2345966.8888749992</v>
      </c>
      <c r="W10" s="2">
        <f t="shared" si="5"/>
        <v>2365177.1998124993</v>
      </c>
      <c r="X10" s="2">
        <f t="shared" si="5"/>
        <v>2426047.74975</v>
      </c>
      <c r="Y10" s="2">
        <f t="shared" si="5"/>
        <v>2502123.1058749994</v>
      </c>
      <c r="Z10" s="2">
        <f t="shared" si="5"/>
        <v>2313390.0940624997</v>
      </c>
      <c r="AA10" s="2">
        <f t="shared" si="5"/>
        <v>2407425.3628125</v>
      </c>
      <c r="AB10" s="2">
        <f t="shared" si="5"/>
        <v>2186161.1433125</v>
      </c>
      <c r="AC10" s="2">
        <f t="shared" si="5"/>
        <v>2120526.5981875</v>
      </c>
      <c r="AD10" s="2">
        <f t="shared" si="5"/>
        <v>2223917.2140625</v>
      </c>
      <c r="AE10" s="2">
        <f t="shared" si="5"/>
        <v>2130660.8021249995</v>
      </c>
      <c r="AF10" s="2">
        <f t="shared" si="5"/>
        <v>2198689.6415624996</v>
      </c>
      <c r="AG10" s="2">
        <f t="shared" si="5"/>
        <v>2143910.3335625003</v>
      </c>
      <c r="AH10" s="2">
        <f t="shared" si="5"/>
        <v>2136617.4486249997</v>
      </c>
      <c r="AI10" s="2">
        <f t="shared" si="5"/>
        <v>2184055.7793125</v>
      </c>
      <c r="AJ10" s="2">
        <f t="shared" si="5"/>
        <v>2276880.24225</v>
      </c>
      <c r="AK10" s="2">
        <f t="shared" si="5"/>
        <v>2375567.829125</v>
      </c>
      <c r="AL10" s="2">
        <f t="shared" si="5"/>
        <v>2236416.7185624996</v>
      </c>
      <c r="AM10" s="2">
        <f t="shared" si="5"/>
        <v>2354314.9395625</v>
      </c>
      <c r="AN10" s="2">
        <f t="shared" si="5"/>
        <v>2163887.5558124995</v>
      </c>
      <c r="AO10" s="2">
        <f t="shared" si="5"/>
        <v>2098480.1249375</v>
      </c>
      <c r="AP10" s="2">
        <f t="shared" si="5"/>
        <v>2197117.7418125</v>
      </c>
      <c r="AQ10" s="2">
        <f t="shared" si="5"/>
        <v>2077045.3536249995</v>
      </c>
      <c r="AR10" s="2">
        <f t="shared" si="5"/>
        <v>2212296.9418125</v>
      </c>
      <c r="AS10" s="2">
        <f t="shared" si="5"/>
        <v>2130695.9883125</v>
      </c>
      <c r="AT10" s="2">
        <f t="shared" si="5"/>
        <v>2150574.823625</v>
      </c>
      <c r="AU10" s="2">
        <f t="shared" si="5"/>
        <v>2231267.0523125</v>
      </c>
      <c r="AV10" s="2">
        <f t="shared" si="5"/>
        <v>2249821.1097500003</v>
      </c>
      <c r="AW10" s="2">
        <f t="shared" si="5"/>
        <v>2341192.4786250005</v>
      </c>
      <c r="AX10" s="2">
        <f t="shared" si="5"/>
        <v>2165986.9095625</v>
      </c>
      <c r="AY10" s="2">
        <f t="shared" si="5"/>
        <v>2237330.8230625</v>
      </c>
    </row>
    <row r="11" spans="3:51" ht="15">
      <c r="C11" s="3" t="s">
        <v>9</v>
      </c>
      <c r="H11" s="2">
        <f>H4-H10</f>
        <v>6499.080437499564</v>
      </c>
      <c r="I11" s="2">
        <f aca="true" t="shared" si="6" ref="I11:AY11">I4-I10</f>
        <v>-26676.689062499907</v>
      </c>
      <c r="J11" s="2">
        <f t="shared" si="6"/>
        <v>-36289.64587499993</v>
      </c>
      <c r="K11" s="2">
        <f t="shared" si="6"/>
        <v>-3452.1425624997355</v>
      </c>
      <c r="L11" s="2">
        <f t="shared" si="6"/>
        <v>146698.1227500001</v>
      </c>
      <c r="M11" s="2">
        <f t="shared" si="6"/>
        <v>107404.20962499967</v>
      </c>
      <c r="N11" s="2">
        <f t="shared" si="6"/>
        <v>101374.57118749991</v>
      </c>
      <c r="O11" s="2">
        <f t="shared" si="6"/>
        <v>49377.74843750056</v>
      </c>
      <c r="P11" s="2">
        <f t="shared" si="6"/>
        <v>-35075.076062499546</v>
      </c>
      <c r="Q11" s="2">
        <f t="shared" si="6"/>
        <v>-18341.950937499758</v>
      </c>
      <c r="R11" s="2">
        <f t="shared" si="6"/>
        <v>44733.2669374994</v>
      </c>
      <c r="S11" s="2">
        <f t="shared" si="6"/>
        <v>-84135.4156249999</v>
      </c>
      <c r="T11" s="2">
        <f t="shared" si="6"/>
        <v>-18345.948062499985</v>
      </c>
      <c r="U11" s="2">
        <f t="shared" si="6"/>
        <v>8313.835937499534</v>
      </c>
      <c r="V11" s="2">
        <f t="shared" si="6"/>
        <v>-63881.19487499958</v>
      </c>
      <c r="W11" s="2">
        <f t="shared" si="6"/>
        <v>1742.753187500406</v>
      </c>
      <c r="X11" s="2">
        <f t="shared" si="6"/>
        <v>-79611.26374999993</v>
      </c>
      <c r="Y11" s="2">
        <f t="shared" si="6"/>
        <v>-74752.77087499946</v>
      </c>
      <c r="Z11" s="2">
        <f t="shared" si="6"/>
        <v>-51209.7480624998</v>
      </c>
      <c r="AA11" s="2">
        <f t="shared" si="6"/>
        <v>-17402.763812499586</v>
      </c>
      <c r="AB11" s="2">
        <f t="shared" si="6"/>
        <v>-62954.886312500574</v>
      </c>
      <c r="AC11" s="2">
        <f t="shared" si="6"/>
        <v>-63082.26418750058</v>
      </c>
      <c r="AD11" s="2">
        <f t="shared" si="6"/>
        <v>27660.221937500406</v>
      </c>
      <c r="AE11" s="2">
        <f t="shared" si="6"/>
        <v>-149649.37912499998</v>
      </c>
      <c r="AF11" s="2">
        <f t="shared" si="6"/>
        <v>82185.39343750058</v>
      </c>
      <c r="AG11" s="2">
        <f t="shared" si="6"/>
        <v>-22915.046562499832</v>
      </c>
      <c r="AH11" s="2">
        <f t="shared" si="6"/>
        <v>46130.98837500019</v>
      </c>
      <c r="AI11" s="2">
        <f t="shared" si="6"/>
        <v>45542.7066874993</v>
      </c>
      <c r="AJ11" s="2">
        <f t="shared" si="6"/>
        <v>37017.74974999996</v>
      </c>
      <c r="AK11" s="2">
        <f t="shared" si="6"/>
        <v>13106.221874999814</v>
      </c>
      <c r="AL11" s="2">
        <f t="shared" si="6"/>
        <v>21878.179437500425</v>
      </c>
      <c r="AM11" s="2">
        <f t="shared" si="6"/>
        <v>21733.53543749964</v>
      </c>
      <c r="AN11" s="2">
        <f t="shared" si="6"/>
        <v>-72311.33581249975</v>
      </c>
      <c r="AO11" s="2">
        <f t="shared" si="6"/>
        <v>-98744.07093749964</v>
      </c>
      <c r="AP11" s="2">
        <f t="shared" si="6"/>
        <v>-56689.658812499605</v>
      </c>
      <c r="AQ11" s="2">
        <f t="shared" si="6"/>
        <v>158882.94037499977</v>
      </c>
      <c r="AR11" s="2">
        <f t="shared" si="6"/>
        <v>-70338.52581249969</v>
      </c>
      <c r="AS11" s="2">
        <f t="shared" si="6"/>
        <v>41277.899687500205</v>
      </c>
      <c r="AT11" s="2">
        <f t="shared" si="6"/>
        <v>54039.852374999784</v>
      </c>
      <c r="AU11" s="2">
        <f t="shared" si="6"/>
        <v>-43833.31731249951</v>
      </c>
      <c r="AV11" s="2">
        <f t="shared" si="6"/>
        <v>-104104.60875000013</v>
      </c>
      <c r="AW11" s="2">
        <f t="shared" si="6"/>
        <v>-45757.660625000484</v>
      </c>
      <c r="AX11" s="2">
        <f t="shared" si="6"/>
        <v>-72043.00256250054</v>
      </c>
      <c r="AY11" s="2">
        <f t="shared" si="6"/>
        <v>-53708.520062500145</v>
      </c>
    </row>
    <row r="12" spans="3:51" ht="15">
      <c r="C12" s="3" t="s">
        <v>10</v>
      </c>
      <c r="H12" s="7">
        <f>ABS(H11)</f>
        <v>6499.080437499564</v>
      </c>
      <c r="I12" s="7">
        <f aca="true" t="shared" si="7" ref="I12:AY12">ABS(I11)</f>
        <v>26676.689062499907</v>
      </c>
      <c r="J12" s="7">
        <f t="shared" si="7"/>
        <v>36289.64587499993</v>
      </c>
      <c r="K12" s="7">
        <f t="shared" si="7"/>
        <v>3452.1425624997355</v>
      </c>
      <c r="L12" s="7">
        <f t="shared" si="7"/>
        <v>146698.1227500001</v>
      </c>
      <c r="M12" s="7">
        <f t="shared" si="7"/>
        <v>107404.20962499967</v>
      </c>
      <c r="N12" s="7">
        <f t="shared" si="7"/>
        <v>101374.57118749991</v>
      </c>
      <c r="O12" s="7">
        <f t="shared" si="7"/>
        <v>49377.74843750056</v>
      </c>
      <c r="P12" s="7">
        <f t="shared" si="7"/>
        <v>35075.076062499546</v>
      </c>
      <c r="Q12" s="7">
        <f t="shared" si="7"/>
        <v>18341.950937499758</v>
      </c>
      <c r="R12" s="7">
        <f t="shared" si="7"/>
        <v>44733.2669374994</v>
      </c>
      <c r="S12" s="7">
        <f t="shared" si="7"/>
        <v>84135.4156249999</v>
      </c>
      <c r="T12" s="7">
        <f t="shared" si="7"/>
        <v>18345.948062499985</v>
      </c>
      <c r="U12" s="7">
        <f t="shared" si="7"/>
        <v>8313.835937499534</v>
      </c>
      <c r="V12" s="7">
        <f t="shared" si="7"/>
        <v>63881.19487499958</v>
      </c>
      <c r="W12" s="7">
        <f t="shared" si="7"/>
        <v>1742.753187500406</v>
      </c>
      <c r="X12" s="7">
        <f t="shared" si="7"/>
        <v>79611.26374999993</v>
      </c>
      <c r="Y12" s="7">
        <f t="shared" si="7"/>
        <v>74752.77087499946</v>
      </c>
      <c r="Z12" s="7">
        <f t="shared" si="7"/>
        <v>51209.7480624998</v>
      </c>
      <c r="AA12" s="7">
        <f t="shared" si="7"/>
        <v>17402.763812499586</v>
      </c>
      <c r="AB12" s="7">
        <f t="shared" si="7"/>
        <v>62954.886312500574</v>
      </c>
      <c r="AC12" s="7">
        <f t="shared" si="7"/>
        <v>63082.26418750058</v>
      </c>
      <c r="AD12" s="7">
        <f t="shared" si="7"/>
        <v>27660.221937500406</v>
      </c>
      <c r="AE12" s="7">
        <f t="shared" si="7"/>
        <v>149649.37912499998</v>
      </c>
      <c r="AF12" s="7">
        <f t="shared" si="7"/>
        <v>82185.39343750058</v>
      </c>
      <c r="AG12" s="7">
        <f t="shared" si="7"/>
        <v>22915.046562499832</v>
      </c>
      <c r="AH12" s="7">
        <f t="shared" si="7"/>
        <v>46130.98837500019</v>
      </c>
      <c r="AI12" s="7">
        <f t="shared" si="7"/>
        <v>45542.7066874993</v>
      </c>
      <c r="AJ12" s="7">
        <f t="shared" si="7"/>
        <v>37017.74974999996</v>
      </c>
      <c r="AK12" s="7">
        <f t="shared" si="7"/>
        <v>13106.221874999814</v>
      </c>
      <c r="AL12" s="7">
        <f t="shared" si="7"/>
        <v>21878.179437500425</v>
      </c>
      <c r="AM12" s="7">
        <f t="shared" si="7"/>
        <v>21733.53543749964</v>
      </c>
      <c r="AN12" s="7">
        <f t="shared" si="7"/>
        <v>72311.33581249975</v>
      </c>
      <c r="AO12" s="7">
        <f t="shared" si="7"/>
        <v>98744.07093749964</v>
      </c>
      <c r="AP12" s="7">
        <f t="shared" si="7"/>
        <v>56689.658812499605</v>
      </c>
      <c r="AQ12" s="7">
        <f t="shared" si="7"/>
        <v>158882.94037499977</v>
      </c>
      <c r="AR12" s="7">
        <f t="shared" si="7"/>
        <v>70338.52581249969</v>
      </c>
      <c r="AS12" s="7">
        <f t="shared" si="7"/>
        <v>41277.899687500205</v>
      </c>
      <c r="AT12" s="7">
        <f t="shared" si="7"/>
        <v>54039.852374999784</v>
      </c>
      <c r="AU12" s="7">
        <f t="shared" si="7"/>
        <v>43833.31731249951</v>
      </c>
      <c r="AV12" s="7">
        <f t="shared" si="7"/>
        <v>104104.60875000013</v>
      </c>
      <c r="AW12" s="7">
        <f t="shared" si="7"/>
        <v>45757.660625000484</v>
      </c>
      <c r="AX12" s="7">
        <f t="shared" si="7"/>
        <v>72043.00256250054</v>
      </c>
      <c r="AY12" s="7">
        <f t="shared" si="7"/>
        <v>53708.520062500145</v>
      </c>
    </row>
    <row r="13" spans="3:4" ht="15">
      <c r="C13" s="3" t="s">
        <v>20</v>
      </c>
      <c r="D13" s="2">
        <f>AVERAGE(H12:AY12)</f>
        <v>55475.14009801129</v>
      </c>
    </row>
    <row r="14" ht="15">
      <c r="C14" s="9" t="s">
        <v>11</v>
      </c>
    </row>
    <row r="15" spans="3:51" ht="15">
      <c r="C15" s="3" t="s">
        <v>13</v>
      </c>
      <c r="D15" s="7">
        <f>FORECAST(LN(D2),$D$4:$AY$4,LN($D$2:$AY$2))</f>
        <v>2390345.2087289477</v>
      </c>
      <c r="E15" s="7">
        <f>FORECAST(LN(E2),$D$4:$AY$4,LN($D$2:$AY$2))</f>
        <v>2360716.2977445507</v>
      </c>
      <c r="F15" s="7">
        <f aca="true" t="shared" si="8" ref="F15:AY15">FORECAST(LN(F2),$D$4:$AY$4,LN($D$2:$AY$2))</f>
        <v>2343384.495881473</v>
      </c>
      <c r="G15" s="7">
        <f t="shared" si="8"/>
        <v>2331087.3867601533</v>
      </c>
      <c r="H15" s="7">
        <f t="shared" si="8"/>
        <v>2321549.0078933593</v>
      </c>
      <c r="I15" s="7">
        <f t="shared" si="8"/>
        <v>2313755.584897076</v>
      </c>
      <c r="J15" s="7">
        <f t="shared" si="8"/>
        <v>2307166.339641694</v>
      </c>
      <c r="K15" s="7">
        <f t="shared" si="8"/>
        <v>2301458.4757757564</v>
      </c>
      <c r="L15" s="7">
        <f t="shared" si="8"/>
        <v>2296423.783033998</v>
      </c>
      <c r="M15" s="7">
        <f t="shared" si="8"/>
        <v>2291920.096908962</v>
      </c>
      <c r="N15" s="7">
        <f t="shared" si="8"/>
        <v>2287846.017243734</v>
      </c>
      <c r="O15" s="7">
        <f t="shared" si="8"/>
        <v>2284126.673912679</v>
      </c>
      <c r="P15" s="7">
        <f t="shared" si="8"/>
        <v>2280705.2097170176</v>
      </c>
      <c r="Q15" s="7">
        <f t="shared" si="8"/>
        <v>2277537.4286572966</v>
      </c>
      <c r="R15" s="7">
        <f t="shared" si="8"/>
        <v>2274588.2950458843</v>
      </c>
      <c r="S15" s="7">
        <f t="shared" si="8"/>
        <v>2271829.564791359</v>
      </c>
      <c r="T15" s="7">
        <f t="shared" si="8"/>
        <v>2269238.1360535105</v>
      </c>
      <c r="U15" s="7">
        <f t="shared" si="8"/>
        <v>2266794.8720496013</v>
      </c>
      <c r="V15" s="7">
        <f t="shared" si="8"/>
        <v>2264483.742564956</v>
      </c>
      <c r="W15" s="7">
        <f t="shared" si="8"/>
        <v>2262291.185924565</v>
      </c>
      <c r="X15" s="7">
        <f t="shared" si="8"/>
        <v>2260205.626794219</v>
      </c>
      <c r="Y15" s="7">
        <f t="shared" si="8"/>
        <v>2258217.106259337</v>
      </c>
      <c r="Z15" s="7">
        <f t="shared" si="8"/>
        <v>2256316.994200529</v>
      </c>
      <c r="AA15" s="7">
        <f t="shared" si="8"/>
        <v>2254497.7629282814</v>
      </c>
      <c r="AB15" s="7">
        <f t="shared" si="8"/>
        <v>2252752.807057771</v>
      </c>
      <c r="AC15" s="7">
        <f t="shared" si="8"/>
        <v>2251076.2987326207</v>
      </c>
      <c r="AD15" s="7">
        <f t="shared" si="8"/>
        <v>2249463.0701865237</v>
      </c>
      <c r="AE15" s="7">
        <f t="shared" si="8"/>
        <v>2247908.5176728996</v>
      </c>
      <c r="AF15" s="7">
        <f t="shared" si="8"/>
        <v>2246408.52226042</v>
      </c>
      <c r="AG15" s="7">
        <f t="shared" si="8"/>
        <v>2244959.3840614874</v>
      </c>
      <c r="AH15" s="7">
        <f t="shared" si="8"/>
        <v>2243557.767249266</v>
      </c>
      <c r="AI15" s="7">
        <f t="shared" si="8"/>
        <v>2242200.653806962</v>
      </c>
      <c r="AJ15" s="7">
        <f t="shared" si="8"/>
        <v>2240885.3043962596</v>
      </c>
      <c r="AK15" s="7">
        <f t="shared" si="8"/>
        <v>2239609.225069113</v>
      </c>
      <c r="AL15" s="7">
        <f t="shared" si="8"/>
        <v>2238370.138806105</v>
      </c>
      <c r="AM15" s="7">
        <f t="shared" si="8"/>
        <v>2237165.9610652043</v>
      </c>
      <c r="AN15" s="7">
        <f t="shared" si="8"/>
        <v>2235994.7786813593</v>
      </c>
      <c r="AO15" s="7">
        <f t="shared" si="8"/>
        <v>2234854.8315805593</v>
      </c>
      <c r="AP15" s="7">
        <f t="shared" si="8"/>
        <v>2233744.496869543</v>
      </c>
      <c r="AQ15" s="7">
        <f t="shared" si="8"/>
        <v>2232662.2749401676</v>
      </c>
      <c r="AR15" s="7">
        <f t="shared" si="8"/>
        <v>2231606.77728984</v>
      </c>
      <c r="AS15" s="7">
        <f t="shared" si="8"/>
        <v>2230576.715809822</v>
      </c>
      <c r="AT15" s="7">
        <f t="shared" si="8"/>
        <v>2229570.8933341075</v>
      </c>
      <c r="AU15" s="7">
        <f t="shared" si="8"/>
        <v>2228588.1952749398</v>
      </c>
      <c r="AV15" s="7">
        <f t="shared" si="8"/>
        <v>2227627.58219841</v>
      </c>
      <c r="AW15" s="7">
        <f t="shared" si="8"/>
        <v>2226688.0832161317</v>
      </c>
      <c r="AX15" s="7">
        <f t="shared" si="8"/>
        <v>2225768.7900876664</v>
      </c>
      <c r="AY15" s="7">
        <f t="shared" si="8"/>
        <v>2224868.8519438845</v>
      </c>
    </row>
    <row r="16" spans="3:51" ht="15">
      <c r="C16" s="3" t="s">
        <v>14</v>
      </c>
      <c r="D16">
        <f>D4/D15</f>
        <v>0.9393684530587055</v>
      </c>
      <c r="E16">
        <f>E4/E15</f>
        <v>0.8918884026901533</v>
      </c>
      <c r="F16">
        <f aca="true" t="shared" si="9" ref="F16:AY16">F4/F15</f>
        <v>1.0329049967062798</v>
      </c>
      <c r="G16">
        <f t="shared" si="9"/>
        <v>0.9321198056928811</v>
      </c>
      <c r="H16">
        <f t="shared" si="9"/>
        <v>1.0070616700534427</v>
      </c>
      <c r="I16">
        <f t="shared" si="9"/>
        <v>0.9654013581124918</v>
      </c>
      <c r="J16">
        <f t="shared" si="9"/>
        <v>0.9678370343885919</v>
      </c>
      <c r="K16">
        <f t="shared" si="9"/>
        <v>0.9922234113871102</v>
      </c>
      <c r="L16">
        <f t="shared" si="9"/>
        <v>1.0851943031645155</v>
      </c>
      <c r="M16">
        <f t="shared" si="9"/>
        <v>1.1264505649572607</v>
      </c>
      <c r="N16">
        <f t="shared" si="9"/>
        <v>1.0737795312639187</v>
      </c>
      <c r="O16">
        <f t="shared" si="9"/>
        <v>1.1205934133309157</v>
      </c>
      <c r="P16">
        <f t="shared" si="9"/>
        <v>1.0159527290629098</v>
      </c>
      <c r="Q16">
        <f t="shared" si="9"/>
        <v>1.0011912249206387</v>
      </c>
      <c r="R16">
        <f t="shared" si="9"/>
        <v>1.0831968041716746</v>
      </c>
      <c r="S16">
        <f t="shared" si="9"/>
        <v>0.9886958849425317</v>
      </c>
      <c r="T16">
        <f t="shared" si="9"/>
        <v>1.0593257771441378</v>
      </c>
      <c r="U16">
        <f t="shared" si="9"/>
        <v>1.0402437402145324</v>
      </c>
      <c r="V16">
        <f t="shared" si="9"/>
        <v>1.007773052684894</v>
      </c>
      <c r="W16">
        <f t="shared" si="9"/>
        <v>1.0462490274136282</v>
      </c>
      <c r="X16">
        <f t="shared" si="9"/>
        <v>1.0381517761851107</v>
      </c>
      <c r="Y16">
        <f t="shared" si="9"/>
        <v>1.0749056537884703</v>
      </c>
      <c r="Z16">
        <f t="shared" si="9"/>
        <v>1.0025986383183487</v>
      </c>
      <c r="AA16">
        <f t="shared" si="9"/>
        <v>1.0601130940558978</v>
      </c>
      <c r="AB16">
        <f t="shared" si="9"/>
        <v>0.9424941122470658</v>
      </c>
      <c r="AC16">
        <f t="shared" si="9"/>
        <v>0.9139824959102284</v>
      </c>
      <c r="AD16">
        <f t="shared" si="9"/>
        <v>1.000939942442932</v>
      </c>
      <c r="AE16">
        <f t="shared" si="9"/>
        <v>0.8812687026297672</v>
      </c>
      <c r="AF16">
        <f t="shared" si="9"/>
        <v>1.01534294069758</v>
      </c>
      <c r="AG16">
        <f t="shared" si="9"/>
        <v>0.9447811403887334</v>
      </c>
      <c r="AH16">
        <f t="shared" si="9"/>
        <v>0.9728960265089042</v>
      </c>
      <c r="AI16">
        <f t="shared" si="9"/>
        <v>0.9943795539504611</v>
      </c>
      <c r="AJ16">
        <f t="shared" si="9"/>
        <v>1.032582072567704</v>
      </c>
      <c r="AK16">
        <f t="shared" si="9"/>
        <v>1.0665584086108981</v>
      </c>
      <c r="AL16">
        <f t="shared" si="9"/>
        <v>1.008901458632093</v>
      </c>
      <c r="AM16">
        <f t="shared" si="9"/>
        <v>1.0620796652335385</v>
      </c>
      <c r="AN16">
        <f t="shared" si="9"/>
        <v>0.9354119427924031</v>
      </c>
      <c r="AO16">
        <f t="shared" si="9"/>
        <v>0.8947946084648927</v>
      </c>
      <c r="AP16">
        <f t="shared" si="9"/>
        <v>0.9582242221523903</v>
      </c>
      <c r="AQ16">
        <f t="shared" si="9"/>
        <v>1.0014628361380449</v>
      </c>
      <c r="AR16">
        <f t="shared" si="9"/>
        <v>0.9598278862556994</v>
      </c>
      <c r="AS16">
        <f t="shared" si="9"/>
        <v>0.9737274995320904</v>
      </c>
      <c r="AT16">
        <f t="shared" si="9"/>
        <v>0.9888067172886403</v>
      </c>
      <c r="AU16">
        <f t="shared" si="9"/>
        <v>0.9815333939387298</v>
      </c>
      <c r="AV16">
        <f t="shared" si="9"/>
        <v>0.9632294545762569</v>
      </c>
      <c r="AW16">
        <f t="shared" si="9"/>
        <v>1.030873985136065</v>
      </c>
      <c r="AX16">
        <f t="shared" si="9"/>
        <v>0.9407733257494034</v>
      </c>
      <c r="AY16">
        <f t="shared" si="9"/>
        <v>0.9814611324582807</v>
      </c>
    </row>
    <row r="17" spans="3:15" ht="15">
      <c r="C17" s="3" t="s">
        <v>15</v>
      </c>
      <c r="D17" s="11">
        <f>SUMIF($D$8:$AY$8,D8,$D$16:$AY$16)/COUNTIF($D$8:$AY$8,D8)</f>
        <v>0.958306809290271</v>
      </c>
      <c r="E17" s="11">
        <f aca="true" t="shared" si="10" ref="E17:O17">SUMIF($D$8:$AY$8,E8,$D$16:$AY$16)/COUNTIF($D$8:$AY$8,E8)</f>
        <v>0.9254641829964783</v>
      </c>
      <c r="F17" s="11">
        <f t="shared" si="10"/>
        <v>1.0188164913683193</v>
      </c>
      <c r="G17" s="11">
        <f t="shared" si="10"/>
        <v>0.9508868073508063</v>
      </c>
      <c r="H17" s="11">
        <f t="shared" si="10"/>
        <v>1.010389568537715</v>
      </c>
      <c r="I17" s="11">
        <f t="shared" si="10"/>
        <v>0.981038434561962</v>
      </c>
      <c r="J17" s="11">
        <f t="shared" si="10"/>
        <v>0.9843282077177575</v>
      </c>
      <c r="K17" s="11">
        <f t="shared" si="10"/>
        <v>1.0035963466724822</v>
      </c>
      <c r="L17" s="11">
        <f t="shared" si="10"/>
        <v>1.0297894016233968</v>
      </c>
      <c r="M17" s="11">
        <f t="shared" si="10"/>
        <v>1.0746971531231735</v>
      </c>
      <c r="N17" s="11">
        <f t="shared" si="10"/>
        <v>1.006513238490941</v>
      </c>
      <c r="O17" s="11">
        <f t="shared" si="10"/>
        <v>1.0560618262696582</v>
      </c>
    </row>
    <row r="18" spans="3:4" ht="15">
      <c r="C18" s="3" t="s">
        <v>16</v>
      </c>
      <c r="D18" s="13">
        <f>AVERAGE(D17:O17)</f>
        <v>0.9999907056669134</v>
      </c>
    </row>
    <row r="19" spans="3:15" ht="15">
      <c r="C19" s="3" t="s">
        <v>17</v>
      </c>
      <c r="D19" s="12">
        <f>D17</f>
        <v>0.958306809290271</v>
      </c>
      <c r="E19" s="12">
        <f aca="true" t="shared" si="11" ref="E19:O19">E17</f>
        <v>0.9254641829964783</v>
      </c>
      <c r="F19" s="12">
        <f t="shared" si="11"/>
        <v>1.0188164913683193</v>
      </c>
      <c r="G19" s="12">
        <f t="shared" si="11"/>
        <v>0.9508868073508063</v>
      </c>
      <c r="H19" s="12">
        <f t="shared" si="11"/>
        <v>1.010389568537715</v>
      </c>
      <c r="I19" s="12">
        <f t="shared" si="11"/>
        <v>0.981038434561962</v>
      </c>
      <c r="J19" s="12">
        <f t="shared" si="11"/>
        <v>0.9843282077177575</v>
      </c>
      <c r="K19" s="12">
        <f t="shared" si="11"/>
        <v>1.0035963466724822</v>
      </c>
      <c r="L19" s="12">
        <f t="shared" si="11"/>
        <v>1.0297894016233968</v>
      </c>
      <c r="M19" s="12">
        <f t="shared" si="11"/>
        <v>1.0746971531231735</v>
      </c>
      <c r="N19" s="12">
        <f t="shared" si="11"/>
        <v>1.006513238490941</v>
      </c>
      <c r="O19" s="12">
        <f t="shared" si="11"/>
        <v>1.0560618262696582</v>
      </c>
    </row>
    <row r="20" spans="3:51" ht="15">
      <c r="C20" s="8" t="s">
        <v>18</v>
      </c>
      <c r="D20" s="2">
        <f>D15*HLOOKUP(D8,$D$8:$O$19,12,0)</f>
        <v>2290684.090079325</v>
      </c>
      <c r="E20" s="2">
        <f aca="true" t="shared" si="12" ref="E20:AX20">E15*HLOOKUP(E8,$D$8:$O$19,12,0)</f>
        <v>2184758.3797786315</v>
      </c>
      <c r="F20" s="2">
        <f t="shared" si="12"/>
        <v>2387478.7700208803</v>
      </c>
      <c r="G20" s="2">
        <f t="shared" si="12"/>
        <v>2216600.2428520964</v>
      </c>
      <c r="H20" s="2">
        <f t="shared" si="12"/>
        <v>2345668.9004245317</v>
      </c>
      <c r="I20" s="2">
        <f t="shared" si="12"/>
        <v>2269883.156966424</v>
      </c>
      <c r="J20" s="2">
        <f t="shared" si="12"/>
        <v>2271008.9080062476</v>
      </c>
      <c r="K20" s="2">
        <f t="shared" si="12"/>
        <v>2309735.3183069685</v>
      </c>
      <c r="L20" s="2">
        <f t="shared" si="12"/>
        <v>2364832.8734043185</v>
      </c>
      <c r="M20" s="2">
        <f t="shared" si="12"/>
        <v>2463120.0033338494</v>
      </c>
      <c r="N20" s="2">
        <f t="shared" si="12"/>
        <v>2302747.303984592</v>
      </c>
      <c r="O20" s="2">
        <f t="shared" si="12"/>
        <v>2412178.9866834637</v>
      </c>
      <c r="P20" s="2">
        <f t="shared" si="12"/>
        <v>2185615.3324556137</v>
      </c>
      <c r="Q20" s="2">
        <f t="shared" si="12"/>
        <v>2107779.3156562247</v>
      </c>
      <c r="R20" s="2">
        <f t="shared" si="12"/>
        <v>2317388.066066095</v>
      </c>
      <c r="S20" s="2">
        <f t="shared" si="12"/>
        <v>2160252.761709627</v>
      </c>
      <c r="T20" s="2">
        <f t="shared" si="12"/>
        <v>2292814.541196435</v>
      </c>
      <c r="U20" s="2">
        <f t="shared" si="12"/>
        <v>2223812.892748624</v>
      </c>
      <c r="V20" s="2">
        <f t="shared" si="12"/>
        <v>2228995.223724963</v>
      </c>
      <c r="W20" s="2">
        <f t="shared" si="12"/>
        <v>2270427.1693032505</v>
      </c>
      <c r="X20" s="2">
        <f t="shared" si="12"/>
        <v>2327535.7999622533</v>
      </c>
      <c r="Y20" s="2">
        <f t="shared" si="12"/>
        <v>2426899.4952309607</v>
      </c>
      <c r="Z20" s="2">
        <f t="shared" si="12"/>
        <v>2271012.92489492</v>
      </c>
      <c r="AA20" s="2">
        <f t="shared" si="12"/>
        <v>2380889.0248388997</v>
      </c>
      <c r="AB20" s="2">
        <f t="shared" si="12"/>
        <v>2158828.354651234</v>
      </c>
      <c r="AC20" s="2">
        <f t="shared" si="12"/>
        <v>2083290.487669321</v>
      </c>
      <c r="AD20" s="2">
        <f t="shared" si="12"/>
        <v>2291790.0726300413</v>
      </c>
      <c r="AE20" s="2">
        <f t="shared" si="12"/>
        <v>2137506.553586667</v>
      </c>
      <c r="AF20" s="2">
        <f t="shared" si="12"/>
        <v>2269747.737566152</v>
      </c>
      <c r="AG20" s="2">
        <f t="shared" si="12"/>
        <v>2202391.439794868</v>
      </c>
      <c r="AH20" s="2">
        <f t="shared" si="12"/>
        <v>2208397.195947724</v>
      </c>
      <c r="AI20" s="2">
        <f t="shared" si="12"/>
        <v>2250264.3846673183</v>
      </c>
      <c r="AJ20" s="2">
        <f t="shared" si="12"/>
        <v>2307639.9367208877</v>
      </c>
      <c r="AK20" s="2">
        <f t="shared" si="12"/>
        <v>2406901.6582901725</v>
      </c>
      <c r="AL20" s="2">
        <f t="shared" si="12"/>
        <v>2252949.17735115</v>
      </c>
      <c r="AM20" s="2">
        <f t="shared" si="12"/>
        <v>2362585.5705108345</v>
      </c>
      <c r="AN20" s="2">
        <f t="shared" si="12"/>
        <v>2142769.0219478393</v>
      </c>
      <c r="AO20" s="2">
        <f t="shared" si="12"/>
        <v>2068278.1008244343</v>
      </c>
      <c r="AP20" s="2">
        <f t="shared" si="12"/>
        <v>2275775.7309139194</v>
      </c>
      <c r="AQ20" s="2">
        <f t="shared" si="12"/>
        <v>2123009.102510444</v>
      </c>
      <c r="AR20" s="2">
        <f t="shared" si="12"/>
        <v>2254792.208851722</v>
      </c>
      <c r="AS20" s="2">
        <f t="shared" si="12"/>
        <v>2188281.4894484305</v>
      </c>
      <c r="AT20" s="2">
        <f t="shared" si="12"/>
        <v>2194629.5214152415</v>
      </c>
      <c r="AU20" s="2">
        <f t="shared" si="12"/>
        <v>2236602.97101535</v>
      </c>
      <c r="AV20" s="2">
        <f t="shared" si="12"/>
        <v>2293987.274911875</v>
      </c>
      <c r="AW20" s="2">
        <f t="shared" si="12"/>
        <v>2393015.3439256726</v>
      </c>
      <c r="AX20" s="2">
        <f t="shared" si="12"/>
        <v>2240265.7530432004</v>
      </c>
      <c r="AY20" s="2">
        <f>AY15*HLOOKUP(AY8,$D$8:$O$19,12,0)</f>
        <v>2349599.0629943362</v>
      </c>
    </row>
    <row r="21" spans="3:51" ht="15">
      <c r="C21" s="3" t="s">
        <v>19</v>
      </c>
      <c r="D21" s="2">
        <f>D4-D20</f>
        <v>-45269.20907932473</v>
      </c>
      <c r="E21" s="2">
        <f aca="true" t="shared" si="13" ref="E21:AY21">E4-E20</f>
        <v>-79262.8917786316</v>
      </c>
      <c r="F21" s="2">
        <f t="shared" si="13"/>
        <v>33014.7849791199</v>
      </c>
      <c r="G21" s="2">
        <f t="shared" si="13"/>
        <v>-43747.52085209638</v>
      </c>
      <c r="H21" s="2">
        <f t="shared" si="13"/>
        <v>-7725.879424531944</v>
      </c>
      <c r="I21" s="2">
        <f t="shared" si="13"/>
        <v>-36180.3729664241</v>
      </c>
      <c r="J21" s="2">
        <f t="shared" si="13"/>
        <v>-38047.880006247666</v>
      </c>
      <c r="K21" s="2">
        <f t="shared" si="13"/>
        <v>-26174.338306968566</v>
      </c>
      <c r="L21" s="2">
        <f t="shared" si="13"/>
        <v>127233.13359568175</v>
      </c>
      <c r="M21" s="2">
        <f t="shared" si="13"/>
        <v>118614.68466615025</v>
      </c>
      <c r="N21" s="2">
        <f t="shared" si="13"/>
        <v>153894.92001540773</v>
      </c>
      <c r="O21" s="2">
        <f t="shared" si="13"/>
        <v>147398.31931653665</v>
      </c>
      <c r="P21" s="2">
        <f t="shared" si="13"/>
        <v>131473.34954438638</v>
      </c>
      <c r="Q21" s="2">
        <f t="shared" si="13"/>
        <v>172471.17234377563</v>
      </c>
      <c r="R21" s="2">
        <f t="shared" si="13"/>
        <v>146438.70593390474</v>
      </c>
      <c r="S21" s="2">
        <f t="shared" si="13"/>
        <v>85895.7802903722</v>
      </c>
      <c r="T21" s="2">
        <f t="shared" si="13"/>
        <v>111047.91080356436</v>
      </c>
      <c r="U21" s="2">
        <f t="shared" si="13"/>
        <v>134206.28325137543</v>
      </c>
      <c r="V21" s="2">
        <f t="shared" si="13"/>
        <v>53090.470275036525</v>
      </c>
      <c r="W21" s="2">
        <f t="shared" si="13"/>
        <v>96492.78369674925</v>
      </c>
      <c r="X21" s="2">
        <f t="shared" si="13"/>
        <v>18900.686037746724</v>
      </c>
      <c r="Y21" s="2">
        <f t="shared" si="13"/>
        <v>470.83976903930306</v>
      </c>
      <c r="Z21" s="2">
        <f t="shared" si="13"/>
        <v>-8832.578894920181</v>
      </c>
      <c r="AA21" s="2">
        <f t="shared" si="13"/>
        <v>9133.574161100667</v>
      </c>
      <c r="AB21" s="2">
        <f t="shared" si="13"/>
        <v>-35622.09765123483</v>
      </c>
      <c r="AC21" s="2">
        <f t="shared" si="13"/>
        <v>-25846.153669321444</v>
      </c>
      <c r="AD21" s="2">
        <f t="shared" si="13"/>
        <v>-40212.63663004106</v>
      </c>
      <c r="AE21" s="2">
        <f t="shared" si="13"/>
        <v>-156495.13058666745</v>
      </c>
      <c r="AF21" s="2">
        <f t="shared" si="13"/>
        <v>11127.297433848027</v>
      </c>
      <c r="AG21" s="2">
        <f t="shared" si="13"/>
        <v>-81396.15279486775</v>
      </c>
      <c r="AH21" s="2">
        <f t="shared" si="13"/>
        <v>-25648.75894772401</v>
      </c>
      <c r="AI21" s="2">
        <f t="shared" si="13"/>
        <v>-20665.898667319212</v>
      </c>
      <c r="AJ21" s="2">
        <f t="shared" si="13"/>
        <v>6258.055279112421</v>
      </c>
      <c r="AK21" s="2">
        <f t="shared" si="13"/>
        <v>-18227.607290172484</v>
      </c>
      <c r="AL21" s="2">
        <f t="shared" si="13"/>
        <v>5345.720648849849</v>
      </c>
      <c r="AM21" s="2">
        <f t="shared" si="13"/>
        <v>13462.904489165172</v>
      </c>
      <c r="AN21" s="2">
        <f t="shared" si="13"/>
        <v>-51192.80194783956</v>
      </c>
      <c r="AO21" s="2">
        <f t="shared" si="13"/>
        <v>-68542.04682443407</v>
      </c>
      <c r="AP21" s="2">
        <f t="shared" si="13"/>
        <v>-135347.64791391883</v>
      </c>
      <c r="AQ21" s="2">
        <f t="shared" si="13"/>
        <v>112919.19148955541</v>
      </c>
      <c r="AR21" s="2">
        <f t="shared" si="13"/>
        <v>-112833.79285172187</v>
      </c>
      <c r="AS21" s="2">
        <f t="shared" si="13"/>
        <v>-16307.601448430214</v>
      </c>
      <c r="AT21" s="2">
        <f t="shared" si="13"/>
        <v>9985.15458475845</v>
      </c>
      <c r="AU21" s="2">
        <f t="shared" si="13"/>
        <v>-49169.23601534963</v>
      </c>
      <c r="AV21" s="2">
        <f t="shared" si="13"/>
        <v>-148270.77391187474</v>
      </c>
      <c r="AW21" s="2">
        <f t="shared" si="13"/>
        <v>-97580.52592567261</v>
      </c>
      <c r="AX21" s="2">
        <f t="shared" si="13"/>
        <v>-146321.8460432007</v>
      </c>
      <c r="AY21" s="2">
        <f t="shared" si="13"/>
        <v>-165976.7599943364</v>
      </c>
    </row>
    <row r="22" spans="3:51" ht="15">
      <c r="C22" s="3" t="s">
        <v>21</v>
      </c>
      <c r="D22" s="7">
        <f>ABS(D21)</f>
        <v>45269.20907932473</v>
      </c>
      <c r="E22" s="7">
        <f aca="true" t="shared" si="14" ref="E22:AY22">ABS(E21)</f>
        <v>79262.8917786316</v>
      </c>
      <c r="F22" s="7">
        <f t="shared" si="14"/>
        <v>33014.7849791199</v>
      </c>
      <c r="G22" s="7">
        <f t="shared" si="14"/>
        <v>43747.52085209638</v>
      </c>
      <c r="H22" s="7">
        <f t="shared" si="14"/>
        <v>7725.879424531944</v>
      </c>
      <c r="I22" s="7">
        <f t="shared" si="14"/>
        <v>36180.3729664241</v>
      </c>
      <c r="J22" s="7">
        <f t="shared" si="14"/>
        <v>38047.880006247666</v>
      </c>
      <c r="K22" s="7">
        <f t="shared" si="14"/>
        <v>26174.338306968566</v>
      </c>
      <c r="L22" s="7">
        <f t="shared" si="14"/>
        <v>127233.13359568175</v>
      </c>
      <c r="M22" s="7">
        <f t="shared" si="14"/>
        <v>118614.68466615025</v>
      </c>
      <c r="N22" s="7">
        <f t="shared" si="14"/>
        <v>153894.92001540773</v>
      </c>
      <c r="O22" s="7">
        <f t="shared" si="14"/>
        <v>147398.31931653665</v>
      </c>
      <c r="P22" s="7">
        <f t="shared" si="14"/>
        <v>131473.34954438638</v>
      </c>
      <c r="Q22" s="7">
        <f t="shared" si="14"/>
        <v>172471.17234377563</v>
      </c>
      <c r="R22" s="7">
        <f t="shared" si="14"/>
        <v>146438.70593390474</v>
      </c>
      <c r="S22" s="7">
        <f t="shared" si="14"/>
        <v>85895.7802903722</v>
      </c>
      <c r="T22" s="7">
        <f t="shared" si="14"/>
        <v>111047.91080356436</v>
      </c>
      <c r="U22" s="7">
        <f t="shared" si="14"/>
        <v>134206.28325137543</v>
      </c>
      <c r="V22" s="7">
        <f t="shared" si="14"/>
        <v>53090.470275036525</v>
      </c>
      <c r="W22" s="7">
        <f t="shared" si="14"/>
        <v>96492.78369674925</v>
      </c>
      <c r="X22" s="7">
        <f t="shared" si="14"/>
        <v>18900.686037746724</v>
      </c>
      <c r="Y22" s="7">
        <f t="shared" si="14"/>
        <v>470.83976903930306</v>
      </c>
      <c r="Z22" s="7">
        <f t="shared" si="14"/>
        <v>8832.578894920181</v>
      </c>
      <c r="AA22" s="7">
        <f t="shared" si="14"/>
        <v>9133.574161100667</v>
      </c>
      <c r="AB22" s="7">
        <f t="shared" si="14"/>
        <v>35622.09765123483</v>
      </c>
      <c r="AC22" s="7">
        <f t="shared" si="14"/>
        <v>25846.153669321444</v>
      </c>
      <c r="AD22" s="7">
        <f t="shared" si="14"/>
        <v>40212.63663004106</v>
      </c>
      <c r="AE22" s="7">
        <f t="shared" si="14"/>
        <v>156495.13058666745</v>
      </c>
      <c r="AF22" s="7">
        <f t="shared" si="14"/>
        <v>11127.297433848027</v>
      </c>
      <c r="AG22" s="7">
        <f t="shared" si="14"/>
        <v>81396.15279486775</v>
      </c>
      <c r="AH22" s="7">
        <f t="shared" si="14"/>
        <v>25648.75894772401</v>
      </c>
      <c r="AI22" s="7">
        <f t="shared" si="14"/>
        <v>20665.898667319212</v>
      </c>
      <c r="AJ22" s="7">
        <f t="shared" si="14"/>
        <v>6258.055279112421</v>
      </c>
      <c r="AK22" s="7">
        <f t="shared" si="14"/>
        <v>18227.607290172484</v>
      </c>
      <c r="AL22" s="7">
        <f t="shared" si="14"/>
        <v>5345.720648849849</v>
      </c>
      <c r="AM22" s="7">
        <f t="shared" si="14"/>
        <v>13462.904489165172</v>
      </c>
      <c r="AN22" s="7">
        <f t="shared" si="14"/>
        <v>51192.80194783956</v>
      </c>
      <c r="AO22" s="7">
        <f t="shared" si="14"/>
        <v>68542.04682443407</v>
      </c>
      <c r="AP22" s="7">
        <f t="shared" si="14"/>
        <v>135347.64791391883</v>
      </c>
      <c r="AQ22" s="7">
        <f t="shared" si="14"/>
        <v>112919.19148955541</v>
      </c>
      <c r="AR22" s="7">
        <f t="shared" si="14"/>
        <v>112833.79285172187</v>
      </c>
      <c r="AS22" s="7">
        <f t="shared" si="14"/>
        <v>16307.601448430214</v>
      </c>
      <c r="AT22" s="7">
        <f t="shared" si="14"/>
        <v>9985.15458475845</v>
      </c>
      <c r="AU22" s="7">
        <f t="shared" si="14"/>
        <v>49169.23601534963</v>
      </c>
      <c r="AV22" s="7">
        <f t="shared" si="14"/>
        <v>148270.77391187474</v>
      </c>
      <c r="AW22" s="7">
        <f t="shared" si="14"/>
        <v>97580.52592567261</v>
      </c>
      <c r="AX22" s="7">
        <f t="shared" si="14"/>
        <v>146321.8460432007</v>
      </c>
      <c r="AY22" s="7">
        <f t="shared" si="14"/>
        <v>165976.7599943364</v>
      </c>
    </row>
    <row r="23" spans="3:4" ht="15">
      <c r="C23" s="3" t="s">
        <v>22</v>
      </c>
      <c r="D23" s="2">
        <f>AVERAGE(D22:AY22)</f>
        <v>70411.9554797606</v>
      </c>
    </row>
    <row r="24" spans="3:4" ht="15">
      <c r="C24" s="3" t="s">
        <v>23</v>
      </c>
      <c r="D24" s="2">
        <f>D23-D13</f>
        <v>14936.815381749308</v>
      </c>
    </row>
    <row r="25" spans="3:4" ht="15">
      <c r="C25" s="3" t="s">
        <v>24</v>
      </c>
      <c r="D25" s="2">
        <f>D24*12</f>
        <v>179241.7845809917</v>
      </c>
    </row>
    <row r="26" spans="3:4" ht="15.75" thickBot="1">
      <c r="C26" s="17" t="s">
        <v>30</v>
      </c>
      <c r="D26" s="18">
        <f>'прогноз F4ACPRO'!BO2</f>
        <v>39882.21374999992</v>
      </c>
    </row>
    <row r="27" spans="3:4" ht="45.75" thickBot="1">
      <c r="C27" s="19" t="s">
        <v>31</v>
      </c>
      <c r="D27" s="20">
        <f>(D13-D26)*12</f>
        <v>187115.1161761364</v>
      </c>
    </row>
    <row r="28" spans="3:4" ht="45.75" thickBot="1">
      <c r="C28" s="19" t="s">
        <v>32</v>
      </c>
      <c r="D28" s="20">
        <f>(D23-D26)*12</f>
        <v>366356.9007571281</v>
      </c>
    </row>
  </sheetData>
  <sheetProtection/>
  <hyperlinks>
    <hyperlink ref="A3" r:id="rId1" display="www.4analytics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"/>
  <sheetViews>
    <sheetView zoomScalePageLayoutView="0" workbookViewId="0" topLeftCell="A1">
      <pane xSplit="4" ySplit="1" topLeftCell="BL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" sqref="A2"/>
    </sheetView>
  </sheetViews>
  <sheetFormatPr defaultColWidth="9.140625" defaultRowHeight="15"/>
  <cols>
    <col min="1" max="1" width="17.7109375" style="0" bestFit="1" customWidth="1"/>
    <col min="4" max="4" width="19.8515625" style="0" bestFit="1" customWidth="1"/>
    <col min="5" max="64" width="11.8515625" style="0" bestFit="1" customWidth="1"/>
    <col min="65" max="65" width="27.8515625" style="0" bestFit="1" customWidth="1"/>
    <col min="66" max="66" width="24.57421875" style="0" bestFit="1" customWidth="1"/>
    <col min="67" max="67" width="12.140625" style="0" bestFit="1" customWidth="1"/>
    <col min="68" max="68" width="91.57421875" style="0" bestFit="1" customWidth="1"/>
  </cols>
  <sheetData>
    <row r="1" spans="1:68" ht="15">
      <c r="A1" s="4" t="s">
        <v>5</v>
      </c>
      <c r="E1" s="6">
        <v>40179</v>
      </c>
      <c r="F1" s="6">
        <v>40210</v>
      </c>
      <c r="G1" s="6">
        <v>40238</v>
      </c>
      <c r="H1" s="6">
        <v>40269</v>
      </c>
      <c r="I1" s="6">
        <v>40299</v>
      </c>
      <c r="J1" s="6">
        <v>40330</v>
      </c>
      <c r="K1" s="6">
        <v>40360</v>
      </c>
      <c r="L1" s="6">
        <v>40391</v>
      </c>
      <c r="M1" s="6">
        <v>40422</v>
      </c>
      <c r="N1" s="6">
        <v>40452</v>
      </c>
      <c r="O1" s="6">
        <v>40483</v>
      </c>
      <c r="P1" s="6">
        <v>40513</v>
      </c>
      <c r="Q1" s="6">
        <v>40544</v>
      </c>
      <c r="R1" s="6">
        <v>40575</v>
      </c>
      <c r="S1" s="6">
        <v>40603</v>
      </c>
      <c r="T1" s="6">
        <v>40634</v>
      </c>
      <c r="U1" s="6">
        <v>40664</v>
      </c>
      <c r="V1" s="6">
        <v>40695</v>
      </c>
      <c r="W1" s="6">
        <v>40725</v>
      </c>
      <c r="X1" s="6">
        <v>40756</v>
      </c>
      <c r="Y1" s="6">
        <v>40787</v>
      </c>
      <c r="Z1" s="6">
        <v>40817</v>
      </c>
      <c r="AA1" s="6">
        <v>40848</v>
      </c>
      <c r="AB1" s="6">
        <v>40878</v>
      </c>
      <c r="AC1" s="6">
        <v>40909</v>
      </c>
      <c r="AD1" s="6">
        <v>40940</v>
      </c>
      <c r="AE1" s="6">
        <v>40969</v>
      </c>
      <c r="AF1" s="6">
        <v>41000</v>
      </c>
      <c r="AG1" s="6">
        <v>41030</v>
      </c>
      <c r="AH1" s="6">
        <v>41061</v>
      </c>
      <c r="AI1" s="6">
        <v>41091</v>
      </c>
      <c r="AJ1" s="6">
        <v>41122</v>
      </c>
      <c r="AK1" s="6">
        <v>41153</v>
      </c>
      <c r="AL1" s="6">
        <v>41183</v>
      </c>
      <c r="AM1" s="6">
        <v>41214</v>
      </c>
      <c r="AN1" s="6">
        <v>41244</v>
      </c>
      <c r="AO1" s="6">
        <v>41275</v>
      </c>
      <c r="AP1" s="6">
        <v>41306</v>
      </c>
      <c r="AQ1" s="6">
        <v>41334</v>
      </c>
      <c r="AR1" s="6">
        <v>41365</v>
      </c>
      <c r="AS1" s="6">
        <v>41395</v>
      </c>
      <c r="AT1" s="6">
        <v>41426</v>
      </c>
      <c r="AU1" s="6">
        <v>41456</v>
      </c>
      <c r="AV1" s="6">
        <v>41487</v>
      </c>
      <c r="AW1" s="6">
        <v>41518</v>
      </c>
      <c r="AX1" s="6">
        <v>41548</v>
      </c>
      <c r="AY1" s="6">
        <v>41579</v>
      </c>
      <c r="AZ1" s="6">
        <v>41609</v>
      </c>
      <c r="BA1">
        <v>49</v>
      </c>
      <c r="BB1">
        <v>50</v>
      </c>
      <c r="BC1">
        <v>51</v>
      </c>
      <c r="BD1">
        <v>52</v>
      </c>
      <c r="BE1">
        <v>53</v>
      </c>
      <c r="BF1">
        <v>54</v>
      </c>
      <c r="BG1">
        <v>55</v>
      </c>
      <c r="BH1">
        <v>56</v>
      </c>
      <c r="BI1">
        <v>57</v>
      </c>
      <c r="BJ1">
        <v>58</v>
      </c>
      <c r="BK1">
        <v>59</v>
      </c>
      <c r="BL1">
        <v>60</v>
      </c>
      <c r="BM1" t="s">
        <v>25</v>
      </c>
      <c r="BN1" t="s">
        <v>26</v>
      </c>
      <c r="BO1" t="s">
        <v>27</v>
      </c>
      <c r="BP1" t="s">
        <v>28</v>
      </c>
    </row>
    <row r="2" spans="4:68" ht="15">
      <c r="D2" t="s">
        <v>0</v>
      </c>
      <c r="E2" s="16">
        <v>2245414.881</v>
      </c>
      <c r="F2" s="16">
        <v>2105495.488</v>
      </c>
      <c r="G2" s="16">
        <v>2420493.555</v>
      </c>
      <c r="H2" s="16">
        <v>2172852.722</v>
      </c>
      <c r="I2" s="16">
        <v>2337943.0209999997</v>
      </c>
      <c r="J2" s="16">
        <v>2233702.784</v>
      </c>
      <c r="K2" s="16">
        <v>2232961.028</v>
      </c>
      <c r="L2" s="16">
        <v>2283560.98</v>
      </c>
      <c r="M2" s="16">
        <v>2492066.007</v>
      </c>
      <c r="N2" s="16">
        <v>2581734.6879999996</v>
      </c>
      <c r="O2" s="16">
        <v>2456642.224</v>
      </c>
      <c r="P2" s="16">
        <v>2559577.3060000003</v>
      </c>
      <c r="Q2" s="16">
        <v>2317088.682</v>
      </c>
      <c r="R2" s="16">
        <v>2280250.4880000004</v>
      </c>
      <c r="S2" s="16">
        <v>2463826.772</v>
      </c>
      <c r="T2" s="16">
        <v>2246148.5419999994</v>
      </c>
      <c r="U2" s="16">
        <v>2403862.4519999996</v>
      </c>
      <c r="V2" s="16">
        <v>2358019.1759999995</v>
      </c>
      <c r="W2" s="16">
        <v>2282085.6939999997</v>
      </c>
      <c r="X2" s="16">
        <v>2366919.9529999997</v>
      </c>
      <c r="Y2" s="16">
        <v>2346436.486</v>
      </c>
      <c r="Z2" s="16">
        <v>2427370.335</v>
      </c>
      <c r="AA2" s="16">
        <v>2262180.346</v>
      </c>
      <c r="AB2" s="16">
        <v>2390022.5990000004</v>
      </c>
      <c r="AC2" s="16">
        <v>2123206.2569999993</v>
      </c>
      <c r="AD2" s="16">
        <v>2057444.3339999996</v>
      </c>
      <c r="AE2" s="16">
        <v>2251577.436</v>
      </c>
      <c r="AF2" s="16">
        <v>1981011.4229999995</v>
      </c>
      <c r="AG2" s="16">
        <v>2280875.035</v>
      </c>
      <c r="AH2" s="16">
        <v>2120995.2870000005</v>
      </c>
      <c r="AI2" s="16">
        <v>2182748.437</v>
      </c>
      <c r="AJ2" s="16">
        <v>2229598.485999999</v>
      </c>
      <c r="AK2" s="16">
        <v>2313897.992</v>
      </c>
      <c r="AL2" s="16">
        <v>2388674.051</v>
      </c>
      <c r="AM2" s="16">
        <v>2258294.898</v>
      </c>
      <c r="AN2" s="16">
        <v>2376048.4749999996</v>
      </c>
      <c r="AO2" s="16">
        <v>2091576.2199999997</v>
      </c>
      <c r="AP2" s="16">
        <v>1999736.0540000002</v>
      </c>
      <c r="AQ2" s="16">
        <v>2140428.0830000006</v>
      </c>
      <c r="AR2" s="16">
        <v>2235928.2939999993</v>
      </c>
      <c r="AS2" s="16">
        <v>2141958.416</v>
      </c>
      <c r="AT2" s="16">
        <v>2171973.8880000003</v>
      </c>
      <c r="AU2" s="16">
        <v>2204614.676</v>
      </c>
      <c r="AV2" s="16">
        <v>2187433.7350000003</v>
      </c>
      <c r="AW2" s="16">
        <v>2145716.501</v>
      </c>
      <c r="AX2" s="16">
        <v>2295434.818</v>
      </c>
      <c r="AY2" s="16">
        <v>2093943.9069999997</v>
      </c>
      <c r="AZ2" s="16">
        <v>2183622.303</v>
      </c>
      <c r="BA2" s="16">
        <v>1932279.1833333324</v>
      </c>
      <c r="BB2" s="16">
        <v>1860841.1119999995</v>
      </c>
      <c r="BC2" s="16">
        <v>2063115.0586666663</v>
      </c>
      <c r="BD2" s="16">
        <v>1906056.8043333325</v>
      </c>
      <c r="BE2" s="16">
        <v>2036712.3091249994</v>
      </c>
      <c r="BF2" s="16">
        <v>1967484.852354166</v>
      </c>
      <c r="BG2" s="16">
        <v>1971534.7821145828</v>
      </c>
      <c r="BH2" s="16">
        <v>2013000.4844843745</v>
      </c>
      <c r="BI2" s="16">
        <v>2070556.5061744791</v>
      </c>
      <c r="BJ2" s="16">
        <v>2169378.2008294268</v>
      </c>
      <c r="BK2" s="16">
        <v>2013816.337501953</v>
      </c>
      <c r="BL2" s="16">
        <v>2123380.53154069</v>
      </c>
      <c r="BM2" s="14">
        <f>SUM(BA2:BL2)</f>
        <v>24128156.162458003</v>
      </c>
      <c r="BN2" s="15">
        <f>SUM(BA2:BL2)/SUM(AO2:AZ2)</f>
        <v>0.9318636747387247</v>
      </c>
      <c r="BO2" s="14">
        <v>39882.21374999992</v>
      </c>
      <c r="BP2" t="s">
        <v>29</v>
      </c>
    </row>
  </sheetData>
  <sheetProtection/>
  <hyperlinks>
    <hyperlink ref="A1" r:id="rId1" display="www.4analytics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A1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46.140625" style="0" customWidth="1"/>
  </cols>
  <sheetData>
    <row r="1" ht="112.5" customHeight="1">
      <c r="A1" s="21" t="s">
        <v>33</v>
      </c>
    </row>
    <row r="2" ht="32.25" customHeight="1">
      <c r="A2" s="22"/>
    </row>
    <row r="3" s="24" customFormat="1" ht="17.25">
      <c r="A3" s="23" t="s">
        <v>34</v>
      </c>
    </row>
    <row r="4" s="24" customFormat="1" ht="17.25">
      <c r="A4" s="23" t="s">
        <v>35</v>
      </c>
    </row>
    <row r="5" s="24" customFormat="1" ht="17.25">
      <c r="A5" s="23" t="s">
        <v>36</v>
      </c>
    </row>
    <row r="6" s="24" customFormat="1" ht="17.25">
      <c r="A6" s="23" t="s">
        <v>37</v>
      </c>
    </row>
    <row r="7" s="24" customFormat="1" ht="17.25">
      <c r="A7" s="23" t="s">
        <v>38</v>
      </c>
    </row>
    <row r="8" s="24" customFormat="1" ht="17.25">
      <c r="A8" s="23" t="s">
        <v>39</v>
      </c>
    </row>
    <row r="9" s="24" customFormat="1" ht="17.25">
      <c r="A9" s="23" t="s">
        <v>40</v>
      </c>
    </row>
    <row r="10" s="24" customFormat="1" ht="17.25">
      <c r="A10" s="23" t="s">
        <v>41</v>
      </c>
    </row>
    <row r="11" ht="31.5" customHeight="1">
      <c r="A11" s="22"/>
    </row>
    <row r="12" ht="57.75" customHeight="1">
      <c r="A12" s="25" t="s">
        <v>42</v>
      </c>
    </row>
  </sheetData>
  <sheetProtection/>
  <hyperlinks>
    <hyperlink ref="A12" r:id="rId1" display="Регистрируйтесь на сайте и скачивайте программу для прогнозирования! - тестовый период 10 дней."/>
    <hyperlink ref="A1:A11" r:id="rId2" display="http://novoforecast.com/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rgb="FF92D050"/>
  </sheetPr>
  <dimension ref="A2:A1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38.57421875" style="26" customWidth="1"/>
    <col min="2" max="16384" width="9.140625" style="26" customWidth="1"/>
  </cols>
  <sheetData>
    <row r="1" ht="11.25" customHeight="1"/>
    <row r="2" ht="35.25" customHeight="1">
      <c r="A2" s="27" t="s">
        <v>43</v>
      </c>
    </row>
    <row r="3" ht="41.25" customHeight="1"/>
    <row r="4" s="29" customFormat="1" ht="17.25">
      <c r="A4" s="28" t="s">
        <v>44</v>
      </c>
    </row>
    <row r="5" s="29" customFormat="1" ht="17.25">
      <c r="A5" s="28" t="s">
        <v>45</v>
      </c>
    </row>
    <row r="6" s="29" customFormat="1" ht="17.25">
      <c r="A6" s="28" t="s">
        <v>46</v>
      </c>
    </row>
    <row r="7" s="29" customFormat="1" ht="17.25">
      <c r="A7" s="28" t="s">
        <v>47</v>
      </c>
    </row>
    <row r="8" ht="42" customHeight="1"/>
    <row r="9" ht="27" customHeight="1">
      <c r="A9" s="30" t="s">
        <v>48</v>
      </c>
    </row>
    <row r="10" ht="10.5" customHeight="1"/>
    <row r="11" ht="52.5" customHeight="1">
      <c r="A11" s="31" t="s">
        <v>49</v>
      </c>
    </row>
    <row r="12" ht="3.75" customHeight="1">
      <c r="A12" s="31"/>
    </row>
    <row r="13" ht="66.75" customHeight="1">
      <c r="A13" s="31" t="s">
        <v>50</v>
      </c>
    </row>
    <row r="14" ht="6" customHeight="1">
      <c r="A14" s="32"/>
    </row>
  </sheetData>
  <sheetProtection/>
  <hyperlinks>
    <hyperlink ref="A9" r:id="rId1" display="Зарегистрируйтесь  на сайте и начните работать с одним из лучших инструментов для бизнес-аналитики сегодня!"/>
    <hyperlink ref="A2" r:id="rId2" display="10 БЕСПЛАТНЫХ УРОКОВ ПО БИЗНЕС-АНАЛИЗУ НА QLIK SENSE"/>
    <hyperlink ref="A4" r:id="rId3" display="&gt; 10 бесплатных видео уроков по бизнес-анализу"/>
    <hyperlink ref="A5" r:id="rId4" display="&gt; 10 презентаций с пошаговыми инструкциями"/>
    <hyperlink ref="A6" r:id="rId5" display="&gt; программа Qlik Sense - бесплатно на одного пользователя"/>
    <hyperlink ref="A7" r:id="rId6" display="&gt; Дополнительные материалы"/>
    <hyperlink ref="A11" r:id="rId7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  <hyperlink ref="A13" r:id="rId8" display="Qlik Sense позволяет быстро создавать сочетания визуальных представлений,глубоко исследовать данные, мгновенно выявлять взаимосвязи и рассматривать возможности с любой точки зрения."/>
    <hyperlink ref="A11:A13" r:id="rId9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</hyperlinks>
  <printOptions/>
  <pageMargins left="0.7" right="0.7" top="0.75" bottom="0.75" header="0.3" footer="0.3"/>
  <pageSetup horizontalDpi="600" verticalDpi="6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Леськи</dc:creator>
  <cp:keywords/>
  <dc:description/>
  <cp:lastModifiedBy>Лёська</cp:lastModifiedBy>
  <dcterms:created xsi:type="dcterms:W3CDTF">2014-09-24T18:13:27Z</dcterms:created>
  <dcterms:modified xsi:type="dcterms:W3CDTF">2015-11-29T16:32:30Z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